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Data" sheetId="2" r:id="rId1"/>
    <sheet name="Exportaciones Colombia" sheetId="3" r:id="rId2"/>
    <sheet name="Exportaciones USA" sheetId="4" r:id="rId3"/>
    <sheet name="Balanza Comercial Colombia" sheetId="5" r:id="rId4"/>
    <sheet name="Indicadores de Apertura" sheetId="6" r:id="rId5"/>
    <sheet name="Indicadores Per Cápita" sheetId="7" r:id="rId6"/>
    <sheet name="Participación Mundial" sheetId="8" r:id="rId7"/>
    <sheet name="Dinamismo Comercial" sheetId="9" r:id="rId8"/>
  </sheets>
  <externalReferences>
    <externalReference r:id="rId9"/>
  </externalReferences>
  <calcPr calcId="152511" concurrentCalc="0"/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B63" i="9"/>
  <c r="C63" i="9"/>
  <c r="D63" i="9"/>
  <c r="E63" i="9"/>
  <c r="B64" i="9"/>
  <c r="C64" i="9"/>
  <c r="D64" i="9"/>
  <c r="E64" i="9"/>
  <c r="B65" i="9"/>
  <c r="C65" i="9"/>
  <c r="D65" i="9"/>
  <c r="E65" i="9"/>
  <c r="B66" i="9"/>
  <c r="C66" i="9"/>
  <c r="D66" i="9"/>
  <c r="E66" i="9"/>
  <c r="B67" i="9"/>
  <c r="C67" i="9"/>
  <c r="D67" i="9"/>
  <c r="E67" i="9"/>
  <c r="B68" i="9"/>
  <c r="C68" i="9"/>
  <c r="D68" i="9"/>
  <c r="E68" i="9"/>
  <c r="B69" i="9"/>
  <c r="C69" i="9"/>
  <c r="D69" i="9"/>
  <c r="E69" i="9"/>
  <c r="B70" i="9"/>
  <c r="C70" i="9"/>
  <c r="D70" i="9"/>
  <c r="E70" i="9"/>
  <c r="B71" i="9"/>
  <c r="C71" i="9"/>
  <c r="D71" i="9"/>
  <c r="E71" i="9"/>
  <c r="B72" i="9"/>
  <c r="C72" i="9"/>
  <c r="D72" i="9"/>
  <c r="E72" i="9"/>
  <c r="B73" i="9"/>
  <c r="C73" i="9"/>
  <c r="D73" i="9"/>
  <c r="E73" i="9"/>
  <c r="B74" i="9"/>
  <c r="C74" i="9"/>
  <c r="D74" i="9"/>
  <c r="E74" i="9"/>
  <c r="B75" i="9"/>
  <c r="C75" i="9"/>
  <c r="D75" i="9"/>
  <c r="E75" i="9"/>
  <c r="B76" i="9"/>
  <c r="C76" i="9"/>
  <c r="D76" i="9"/>
  <c r="E76" i="9"/>
  <c r="B77" i="9"/>
  <c r="C77" i="9"/>
  <c r="D77" i="9"/>
  <c r="E77" i="9"/>
  <c r="B78" i="9"/>
  <c r="C78" i="9"/>
  <c r="D78" i="9"/>
  <c r="E78" i="9"/>
  <c r="B79" i="9"/>
  <c r="C79" i="9"/>
  <c r="D79" i="9"/>
  <c r="E79" i="9"/>
  <c r="B80" i="9"/>
  <c r="C80" i="9"/>
  <c r="D80" i="9"/>
  <c r="E80" i="9"/>
  <c r="B81" i="9"/>
  <c r="C81" i="9"/>
  <c r="D81" i="9"/>
  <c r="E81" i="9"/>
  <c r="B82" i="9"/>
  <c r="C82" i="9"/>
  <c r="D82" i="9"/>
  <c r="E82" i="9"/>
  <c r="B83" i="9"/>
  <c r="C83" i="9"/>
  <c r="D83" i="9"/>
  <c r="E83" i="9"/>
  <c r="B84" i="9"/>
  <c r="C84" i="9"/>
  <c r="D84" i="9"/>
  <c r="E84" i="9"/>
  <c r="B85" i="9"/>
  <c r="C85" i="9"/>
  <c r="D85" i="9"/>
  <c r="E85" i="9"/>
  <c r="B86" i="9"/>
  <c r="C86" i="9"/>
  <c r="D86" i="9"/>
  <c r="E86" i="9"/>
  <c r="B87" i="9"/>
  <c r="C87" i="9"/>
  <c r="D87" i="9"/>
  <c r="E87" i="9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C68" i="8"/>
  <c r="D68" i="8"/>
  <c r="E68" i="8"/>
  <c r="C69" i="8"/>
  <c r="D69" i="8"/>
  <c r="E69" i="8"/>
  <c r="C70" i="8"/>
  <c r="D70" i="8"/>
  <c r="E70" i="8"/>
  <c r="C71" i="8"/>
  <c r="D71" i="8"/>
  <c r="E71" i="8"/>
  <c r="C72" i="8"/>
  <c r="D72" i="8"/>
  <c r="E72" i="8"/>
  <c r="C73" i="8"/>
  <c r="D73" i="8"/>
  <c r="E73" i="8"/>
  <c r="C74" i="8"/>
  <c r="D74" i="8"/>
  <c r="E74" i="8"/>
  <c r="C75" i="8"/>
  <c r="D75" i="8"/>
  <c r="E75" i="8"/>
  <c r="C76" i="8"/>
  <c r="D76" i="8"/>
  <c r="E76" i="8"/>
  <c r="C77" i="8"/>
  <c r="D77" i="8"/>
  <c r="E77" i="8"/>
  <c r="C78" i="8"/>
  <c r="D78" i="8"/>
  <c r="E78" i="8"/>
  <c r="C79" i="8"/>
  <c r="D79" i="8"/>
  <c r="E79" i="8"/>
  <c r="C80" i="8"/>
  <c r="D80" i="8"/>
  <c r="E80" i="8"/>
  <c r="C81" i="8"/>
  <c r="D81" i="8"/>
  <c r="E81" i="8"/>
  <c r="C82" i="8"/>
  <c r="D82" i="8"/>
  <c r="E82" i="8"/>
  <c r="C83" i="8"/>
  <c r="D83" i="8"/>
  <c r="E83" i="8"/>
  <c r="C84" i="8"/>
  <c r="D84" i="8"/>
  <c r="E84" i="8"/>
  <c r="C85" i="8"/>
  <c r="D85" i="8"/>
  <c r="E85" i="8"/>
  <c r="C86" i="8"/>
  <c r="D86" i="8"/>
  <c r="E86" i="8"/>
  <c r="C87" i="8"/>
  <c r="D87" i="8"/>
  <c r="E87" i="8"/>
  <c r="C88" i="8"/>
  <c r="D88" i="8"/>
  <c r="E88" i="8"/>
  <c r="C89" i="8"/>
  <c r="D89" i="8"/>
  <c r="E89" i="8"/>
  <c r="C90" i="8"/>
  <c r="D90" i="8"/>
  <c r="E90" i="8"/>
  <c r="C91" i="8"/>
  <c r="D91" i="8"/>
  <c r="E91" i="8"/>
  <c r="C92" i="8"/>
  <c r="D92" i="8"/>
  <c r="E92" i="8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B65" i="7"/>
  <c r="D65" i="7"/>
  <c r="B66" i="7"/>
  <c r="D66" i="7"/>
  <c r="B67" i="7"/>
  <c r="D67" i="7"/>
  <c r="B68" i="7"/>
  <c r="D68" i="7"/>
  <c r="B69" i="7"/>
  <c r="D69" i="7"/>
  <c r="B70" i="7"/>
  <c r="D70" i="7"/>
  <c r="B71" i="7"/>
  <c r="D71" i="7"/>
  <c r="B72" i="7"/>
  <c r="D72" i="7"/>
  <c r="B73" i="7"/>
  <c r="D73" i="7"/>
  <c r="B74" i="7"/>
  <c r="D74" i="7"/>
  <c r="B75" i="7"/>
  <c r="D75" i="7"/>
  <c r="B76" i="7"/>
  <c r="D76" i="7"/>
  <c r="B77" i="7"/>
  <c r="D77" i="7"/>
  <c r="B78" i="7"/>
  <c r="D78" i="7"/>
  <c r="B79" i="7"/>
  <c r="D79" i="7"/>
  <c r="B80" i="7"/>
  <c r="D80" i="7"/>
  <c r="B81" i="7"/>
  <c r="D81" i="7"/>
  <c r="B82" i="7"/>
  <c r="D82" i="7"/>
  <c r="B83" i="7"/>
  <c r="D83" i="7"/>
  <c r="B84" i="7"/>
  <c r="D84" i="7"/>
  <c r="B85" i="7"/>
  <c r="D85" i="7"/>
  <c r="B86" i="7"/>
  <c r="D86" i="7"/>
  <c r="B87" i="7"/>
  <c r="D87" i="7"/>
  <c r="B88" i="7"/>
  <c r="D88" i="7"/>
  <c r="B89" i="7"/>
  <c r="D89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B125" i="6"/>
  <c r="D125" i="6"/>
  <c r="B126" i="6"/>
  <c r="D126" i="6"/>
  <c r="B127" i="6"/>
  <c r="D127" i="6"/>
  <c r="B128" i="6"/>
  <c r="D128" i="6"/>
  <c r="B129" i="6"/>
  <c r="D129" i="6"/>
  <c r="B130" i="6"/>
  <c r="D130" i="6"/>
  <c r="B131" i="6"/>
  <c r="D131" i="6"/>
  <c r="B132" i="6"/>
  <c r="D132" i="6"/>
  <c r="B133" i="6"/>
  <c r="D133" i="6"/>
  <c r="B134" i="6"/>
  <c r="D134" i="6"/>
  <c r="B135" i="6"/>
  <c r="D135" i="6"/>
  <c r="B136" i="6"/>
  <c r="D136" i="6"/>
  <c r="B137" i="6"/>
  <c r="D137" i="6"/>
  <c r="B138" i="6"/>
  <c r="D138" i="6"/>
  <c r="B139" i="6"/>
  <c r="D139" i="6"/>
  <c r="B140" i="6"/>
  <c r="D140" i="6"/>
  <c r="B141" i="6"/>
  <c r="D141" i="6"/>
  <c r="B142" i="6"/>
  <c r="D142" i="6"/>
  <c r="B143" i="6"/>
  <c r="D143" i="6"/>
  <c r="B144" i="6"/>
  <c r="D144" i="6"/>
  <c r="B145" i="6"/>
  <c r="D145" i="6"/>
  <c r="B146" i="6"/>
  <c r="D146" i="6"/>
  <c r="B147" i="6"/>
  <c r="D147" i="6"/>
  <c r="B148" i="6"/>
  <c r="D148" i="6"/>
  <c r="B149" i="6"/>
  <c r="D149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C184" i="6"/>
  <c r="E184" i="6"/>
  <c r="C185" i="6"/>
  <c r="E185" i="6"/>
  <c r="C186" i="6"/>
  <c r="E186" i="6"/>
  <c r="C187" i="6"/>
  <c r="E187" i="6"/>
  <c r="C188" i="6"/>
  <c r="E188" i="6"/>
  <c r="C189" i="6"/>
  <c r="E189" i="6"/>
  <c r="C190" i="6"/>
  <c r="E190" i="6"/>
  <c r="C191" i="6"/>
  <c r="E191" i="6"/>
  <c r="C192" i="6"/>
  <c r="E192" i="6"/>
  <c r="C193" i="6"/>
  <c r="E193" i="6"/>
  <c r="C194" i="6"/>
  <c r="E194" i="6"/>
  <c r="C195" i="6"/>
  <c r="E195" i="6"/>
  <c r="C196" i="6"/>
  <c r="E196" i="6"/>
  <c r="C197" i="6"/>
  <c r="E197" i="6"/>
  <c r="C198" i="6"/>
  <c r="E198" i="6"/>
  <c r="C199" i="6"/>
  <c r="E199" i="6"/>
  <c r="C200" i="6"/>
  <c r="E200" i="6"/>
  <c r="C201" i="6"/>
  <c r="E201" i="6"/>
  <c r="C202" i="6"/>
  <c r="E202" i="6"/>
  <c r="C203" i="6"/>
  <c r="E203" i="6"/>
  <c r="C204" i="6"/>
  <c r="E204" i="6"/>
  <c r="C205" i="6"/>
  <c r="E205" i="6"/>
  <c r="C206" i="6"/>
  <c r="E206" i="6"/>
  <c r="C207" i="6"/>
  <c r="E207" i="6"/>
  <c r="C208" i="6"/>
  <c r="E208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</calcChain>
</file>

<file path=xl/sharedStrings.xml><?xml version="1.0" encoding="utf-8"?>
<sst xmlns="http://schemas.openxmlformats.org/spreadsheetml/2006/main" count="575" uniqueCount="143">
  <si>
    <t>No Quantity</t>
  </si>
  <si>
    <t>Food and live animals</t>
  </si>
  <si>
    <t>USA</t>
  </si>
  <si>
    <t>COL</t>
  </si>
  <si>
    <t>Colombia</t>
  </si>
  <si>
    <t>Export</t>
  </si>
  <si>
    <t>S3</t>
  </si>
  <si>
    <t>Import</t>
  </si>
  <si>
    <t>Flag</t>
  </si>
  <si>
    <t>CIF Trade Value (US$)</t>
  </si>
  <si>
    <t>Qty</t>
  </si>
  <si>
    <t>Qty Unit Code</t>
  </si>
  <si>
    <t>Commodity Code</t>
  </si>
  <si>
    <t>Partner</t>
  </si>
  <si>
    <t>Partner Code</t>
  </si>
  <si>
    <t>Reporter ISO</t>
  </si>
  <si>
    <t>Reporter</t>
  </si>
  <si>
    <t>Reporter Code</t>
  </si>
  <si>
    <t>Trade Flow</t>
  </si>
  <si>
    <t>Trade Flow Code</t>
  </si>
  <si>
    <t>Is Leaf Code</t>
  </si>
  <si>
    <t>Aggregate Level</t>
  </si>
  <si>
    <t>Period Desc.</t>
  </si>
  <si>
    <t>Period</t>
  </si>
  <si>
    <t>Year</t>
  </si>
  <si>
    <t>Classification</t>
  </si>
  <si>
    <t>Fuente: Naciones Unidas.</t>
  </si>
  <si>
    <t>Precio CIF(US$ millones)</t>
  </si>
  <si>
    <t>Año</t>
  </si>
  <si>
    <t>Fuente: Elaboración propia en base a Naciones Unidas.</t>
  </si>
  <si>
    <t>Exportaciones - Importaciones</t>
  </si>
  <si>
    <t>=</t>
  </si>
  <si>
    <t>Balanza Comercial</t>
  </si>
  <si>
    <t>Balanza Comercial Colombia 
(Precio CIF, US$ millones)</t>
  </si>
  <si>
    <t>Fuentes: Elaboración propia en base a Naciones Unidas,Banco Mundial.</t>
  </si>
  <si>
    <t>Total intercambio absoluto en USA/USA Colombia</t>
  </si>
  <si>
    <t>Apertura media por intercambio comercial</t>
  </si>
  <si>
    <t>Porcentaje de 
Intercambio Comercial del PIB USA</t>
  </si>
  <si>
    <t>Pib USA
 (US$ Billones)</t>
  </si>
  <si>
    <t>Balanza Comercial Absoluta USA
(Precio CIF, US$ millones)/2</t>
  </si>
  <si>
    <t>Balanza Comercial Absoluta USA
(Precio CIF, US$ millones)</t>
  </si>
  <si>
    <t>Apertura media por el promedio intercambio comercial de USA</t>
  </si>
  <si>
    <t>Total intercambio absoluto en Colombia/PIB Colombia</t>
  </si>
  <si>
    <t>Porcentaje de 
Intercambio Comercial del PIB Colombia</t>
  </si>
  <si>
    <t>Pib Colombia a pesos corrientes
 (US$ miles de millones)</t>
  </si>
  <si>
    <t>Balanza Comercial Absoluta Colombia 
(Precio CIF, US$ millones)/2</t>
  </si>
  <si>
    <t>Balanza Comercial Absoluta Colombia 
(Precio CIF, US$ millones)</t>
  </si>
  <si>
    <t>Apertura media por el promedio intercambio comercial de Colombia</t>
  </si>
  <si>
    <t>Total intercambio absoluto en USA/PIB USA</t>
  </si>
  <si>
    <t>Apertura media por intercambio comercial de USA</t>
  </si>
  <si>
    <t>Apertura media por intercambio comercial de Colombia</t>
  </si>
  <si>
    <t>Total importaciones de USA/PIB USA</t>
  </si>
  <si>
    <t xml:space="preserve">Apertura media por importaciones </t>
  </si>
  <si>
    <t>Porcentaje de 
Importaciones del PIB en USA</t>
  </si>
  <si>
    <t>Total importaciones a USA
 a Colombia (US$ millones)</t>
  </si>
  <si>
    <t>Apertura media por importaciones a USA</t>
  </si>
  <si>
    <t>.Fuentes: Elaboración propia en base a Naciones Unidas,Banco Mundial.</t>
  </si>
  <si>
    <t>Porcentaje de 
Exportaciones del PIB a Colombia</t>
  </si>
  <si>
    <t>Total exportaciones
 a Colombia (US$ millones)</t>
  </si>
  <si>
    <t>Apertura media por exportaciones de USA</t>
  </si>
  <si>
    <t>Total exportaciones a Colombia/PIB USA</t>
  </si>
  <si>
    <t>Apertura media por exportaciones</t>
  </si>
  <si>
    <t xml:space="preserve">Total importaciones de Colombia/PIB Colombia </t>
  </si>
  <si>
    <t>Porcentaje de 
Importaciones del PIB a Colombia</t>
  </si>
  <si>
    <t>Total importaciones
 a Colombia (US$ millones)</t>
  </si>
  <si>
    <t>Apertura media por Importaciones en Colombia</t>
  </si>
  <si>
    <t>Total exportaciones a USA/PIB Colombia</t>
  </si>
  <si>
    <t>Porcentaje de 
Exportaciones del PIB a USA</t>
  </si>
  <si>
    <t>Total exportaciones
 a USA (US$ millones</t>
  </si>
  <si>
    <t>Apertura media por exportaciones de Colombia</t>
  </si>
  <si>
    <t>INDICADORES DE APERTURA</t>
  </si>
  <si>
    <t>Fuentes: Elaboración propia en base a Naciones Unidas, Banco Mundial, Census Bureau</t>
  </si>
  <si>
    <t>Total intercambio comercial de USA/Población USA</t>
  </si>
  <si>
    <t>Intercambio comercial por habitante</t>
  </si>
  <si>
    <t>Balanza Comercial  
por habitante</t>
  </si>
  <si>
    <t>Población USA</t>
  </si>
  <si>
    <t>Total Balanza de USA (US$ millones)</t>
  </si>
  <si>
    <t>Intercambio Comercial  por Habitante usa</t>
  </si>
  <si>
    <t>Total importaciones de USA/Población USA</t>
  </si>
  <si>
    <t>Importaciones por habitante</t>
  </si>
  <si>
    <t>lmportaciones 
por habitante</t>
  </si>
  <si>
    <t>Total importaciones
 de USA (US$ millones)</t>
  </si>
  <si>
    <t>Importaciones por Habitante USA</t>
  </si>
  <si>
    <t>Total exportaciones a Colombia /Población USA</t>
  </si>
  <si>
    <t>Exportaciones por habitante</t>
  </si>
  <si>
    <t>Exportaciones 
por habitante</t>
  </si>
  <si>
    <t>Exportación por Habitante USA</t>
  </si>
  <si>
    <t>Fuentes: Elaboración propia en base a Naciones Unidas, Banco Mundial, DANE.</t>
  </si>
  <si>
    <t>Total intercambio comercial de Colombia/Población Colombia</t>
  </si>
  <si>
    <t>Intercambio Comercial  
por habitante</t>
  </si>
  <si>
    <t>Población Colombia</t>
  </si>
  <si>
    <t>Total Intercambio de Colombia (US$ millones)</t>
  </si>
  <si>
    <t>Intercambio Comercial  por Habitante COL</t>
  </si>
  <si>
    <t>Total importaciones a Colombia/Población Colombia</t>
  </si>
  <si>
    <t>Importaciones 
por habitante</t>
  </si>
  <si>
    <t>Total Importaciones de Colombia (US$ millones)</t>
  </si>
  <si>
    <t>Importación por Habitante COL</t>
  </si>
  <si>
    <t>Total exportaciones a USA/Población Colombia</t>
  </si>
  <si>
    <t>Exportaciones 
por habitante (US$ dólares)</t>
  </si>
  <si>
    <t>Total exportaciones
 a USA (US$ millones)</t>
  </si>
  <si>
    <t>Exportación por Habitante COL</t>
  </si>
  <si>
    <t>INDICADORES PER CÁPITA</t>
  </si>
  <si>
    <t>Fuentes: Elaboración propia en base a Naciones Unidas, Banco Mundial.</t>
  </si>
  <si>
    <t>Intercambio de Colombia/ Exportaciones mundiales + Importaciones mundiales</t>
  </si>
  <si>
    <t>Apertura medida por intercambio comercial</t>
  </si>
  <si>
    <t>Porcentaje de 
Intercambio Comercial Colombia</t>
  </si>
  <si>
    <t>Total exportaciones + importaciones
 Mundo (US$ trillones)</t>
  </si>
  <si>
    <t>Total Intercambio Comercial de Colombia (US$ millones)</t>
  </si>
  <si>
    <t>Apertura media por intercambio Comercial en Colombia</t>
  </si>
  <si>
    <t>Importaciones a Colombia/ Exportaciones mundiales</t>
  </si>
  <si>
    <t>Apertura medida por importaciones</t>
  </si>
  <si>
    <t>Porcentaje de 
importaciones del PIB de USA</t>
  </si>
  <si>
    <t>Total exportaciones
 Mundo (US$ trillones)</t>
  </si>
  <si>
    <t>Apertura media por importaciones</t>
  </si>
  <si>
    <t>Exportaciones a USA/ Exportaciones mundiales</t>
  </si>
  <si>
    <t>Apertura medida por exportaciones</t>
  </si>
  <si>
    <t>Exportaciones del producto k realizadas por el país i hacia el país j-Importaciones del producto k realizadas por el país i hacia el país j</t>
  </si>
  <si>
    <t>-</t>
  </si>
  <si>
    <t>Indice de Grubel Lloyd</t>
  </si>
  <si>
    <t>Interpretación</t>
  </si>
  <si>
    <t>IGLL</t>
  </si>
  <si>
    <t>Balanza Comercial Absoluta Colombia 
(US$ millones)</t>
  </si>
  <si>
    <t>Balanza Comercial Colombia 
( US$ millones)</t>
  </si>
  <si>
    <t>Indices de Grubel Lloyd</t>
  </si>
  <si>
    <t>Fuente: Elaboración propia en base a Banco Mundial, DNP,CIA.</t>
  </si>
  <si>
    <t xml:space="preserve"> Exportaciones totales del país i al mundo (w)</t>
  </si>
  <si>
    <t>Exportaciones del producto k realizadas por el país i hacia el mundo (w)</t>
  </si>
  <si>
    <t>Indice de Balassa</t>
  </si>
  <si>
    <t xml:space="preserve">Exportaciones totales del país i al país j </t>
  </si>
  <si>
    <t>Exportaciones del producto k realizadas por el país i hacia el país j</t>
  </si>
  <si>
    <t>Total exportaciones de Colombia hacia el mundo
  (US$ Billones)</t>
  </si>
  <si>
    <t>Total exportaciones del grupo hacia el mundo (US$ millones)</t>
  </si>
  <si>
    <t>Total exportaciones del grupo
 a USA (US$ millones)</t>
  </si>
  <si>
    <t>Indices de Balassa</t>
  </si>
  <si>
    <t>.Fuentes: Elaboración propia en base a Naciones Unidas, Banco Mundial, DNP</t>
  </si>
  <si>
    <t>Exportaciones de Colombia al mundo+ Importaciones de Colombia al mundo</t>
  </si>
  <si>
    <t>Indice de Ventajas Comparativas Reveladas=</t>
  </si>
  <si>
    <t>VCR</t>
  </si>
  <si>
    <t>Total Importaciones Colombia (US$millones CIF)</t>
  </si>
  <si>
    <t>Importaciones de Colombia
Precio CIF(US$ millones)</t>
  </si>
  <si>
    <t>Total exportaciones de Colombia hacia el mundo
  (US$ millones FOB)</t>
  </si>
  <si>
    <t>Total Balanza Comercial de Colombia (US$ millones)</t>
  </si>
  <si>
    <t>Ventajas Comparativas Reveladas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</si>
</sst>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\ #,##0.00"/>
    <numFmt numFmtId="165" formatCode="&quot;$&quot;\ #,##0"/>
    <numFmt numFmtId="166" formatCode="0.000000%"/>
    <numFmt numFmtId="167" formatCode="0.00000%"/>
    <numFmt numFmtId="168" formatCode="0.0000000%"/>
    <numFmt numFmtId="169" formatCode="0.0"/>
    <numFmt numFmtId="170" formatCode="&quot;$&quot;#,##0.00"/>
    <numFmt numFmtId="171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B4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0" fillId="3" borderId="5" xfId="0" applyNumberFormat="1" applyFont="1" applyFill="1" applyBorder="1" applyAlignment="1">
      <alignment horizontal="center"/>
    </xf>
    <xf numFmtId="0" fontId="0" fillId="0" borderId="10" xfId="0" applyBorder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6" fontId="0" fillId="0" borderId="5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10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0" fontId="0" fillId="0" borderId="13" xfId="0" applyBorder="1"/>
    <xf numFmtId="164" fontId="0" fillId="4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5" xfId="1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0" fontId="0" fillId="0" borderId="0" xfId="0" applyAlignment="1">
      <alignment horizontal="right"/>
    </xf>
    <xf numFmtId="170" fontId="0" fillId="0" borderId="5" xfId="2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2" fontId="0" fillId="0" borderId="0" xfId="1" applyNumberFormat="1" applyFon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</cellXfs>
  <cellStyles count="3">
    <cellStyle name="Moneda 2" xfId="2"/>
    <cellStyle name="Normal" xfId="0" builtinId="0"/>
    <cellStyle name="Porcentaje" xfId="1" builtinId="5"/>
  </cellStyles>
  <dxfs count="179"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&quot;$&quot;#,##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0.0"/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'Exportaciones Colombia'!$C$2</c:f>
              <c:strCache>
                <c:ptCount val="1"/>
                <c:pt idx="0">
                  <c:v>Precio CIF(US$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'Exportaciones Colombia'!$B$3:$B$27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'Exportaciones Colombia'!$C$3:$C$27</c:f>
              <c:numCache>
                <c:formatCode>"$"\ #,##0</c:formatCode>
                <c:ptCount val="25"/>
                <c:pt idx="0">
                  <c:v>637.10092799999995</c:v>
                </c:pt>
                <c:pt idx="1">
                  <c:v>621.05683199999999</c:v>
                </c:pt>
                <c:pt idx="2">
                  <c:v>555.76319999999998</c:v>
                </c:pt>
                <c:pt idx="3">
                  <c:v>748.16031999999996</c:v>
                </c:pt>
                <c:pt idx="4">
                  <c:v>729.03270399999997</c:v>
                </c:pt>
                <c:pt idx="5">
                  <c:v>703.38444800000002</c:v>
                </c:pt>
                <c:pt idx="6">
                  <c:v>1010.740736</c:v>
                </c:pt>
                <c:pt idx="7">
                  <c:v>846.11839999999995</c:v>
                </c:pt>
                <c:pt idx="8">
                  <c:v>797.60582399999998</c:v>
                </c:pt>
                <c:pt idx="9">
                  <c:v>682.31618500000002</c:v>
                </c:pt>
                <c:pt idx="10">
                  <c:v>555.976359</c:v>
                </c:pt>
                <c:pt idx="11">
                  <c:v>581.19843800000001</c:v>
                </c:pt>
                <c:pt idx="12">
                  <c:v>613.50858200000005</c:v>
                </c:pt>
                <c:pt idx="13">
                  <c:v>662.081366</c:v>
                </c:pt>
                <c:pt idx="14">
                  <c:v>929.23650299999997</c:v>
                </c:pt>
                <c:pt idx="15">
                  <c:v>930.49573999999996</c:v>
                </c:pt>
                <c:pt idx="16">
                  <c:v>931.14477299999999</c:v>
                </c:pt>
                <c:pt idx="17">
                  <c:v>1104.8938720000001</c:v>
                </c:pt>
                <c:pt idx="18">
                  <c:v>1199.6973760000001</c:v>
                </c:pt>
                <c:pt idx="19">
                  <c:v>1333.3208540000001</c:v>
                </c:pt>
                <c:pt idx="20">
                  <c:v>1654.442814</c:v>
                </c:pt>
                <c:pt idx="21">
                  <c:v>1410.311727</c:v>
                </c:pt>
                <c:pt idx="22">
                  <c:v>1371.830665</c:v>
                </c:pt>
                <c:pt idx="23">
                  <c:v>1638.5983349999999</c:v>
                </c:pt>
                <c:pt idx="24">
                  <c:v>1593.37798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87088"/>
        <c:axId val="461287480"/>
      </c:barChart>
      <c:catAx>
        <c:axId val="461287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7480"/>
        <c:crosses val="autoZero"/>
        <c:auto val="1"/>
        <c:lblAlgn val="ctr"/>
        <c:lblOffset val="100"/>
        <c:noMultiLvlLbl val="0"/>
      </c:catAx>
      <c:valAx>
        <c:axId val="46128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'Indicadores de Apertura'!$D$183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'Indicadores de Apertura'!$A$184:$A$208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Apertura'!$D$184:$D$208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35152"/>
        <c:axId val="403635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Apertura'!$B$184:$B$208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Apertura'!$C$183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millones)/2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Apertura'!$A$184:$A$208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Apertura'!$C$184:$C$208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360.53868399999999</c:v>
                      </c:pt>
                      <c:pt idx="1">
                        <c:v>389.27140800000001</c:v>
                      </c:pt>
                      <c:pt idx="2">
                        <c:v>363.47300799999999</c:v>
                      </c:pt>
                      <c:pt idx="3">
                        <c:v>495.13602399999996</c:v>
                      </c:pt>
                      <c:pt idx="4">
                        <c:v>562.18054400000005</c:v>
                      </c:pt>
                      <c:pt idx="5">
                        <c:v>632.26950399999998</c:v>
                      </c:pt>
                      <c:pt idx="6">
                        <c:v>738.98271999999997</c:v>
                      </c:pt>
                      <c:pt idx="7">
                        <c:v>674.39343999999994</c:v>
                      </c:pt>
                      <c:pt idx="8">
                        <c:v>596.61489600000004</c:v>
                      </c:pt>
                      <c:pt idx="9">
                        <c:v>535.991444</c:v>
                      </c:pt>
                      <c:pt idx="10">
                        <c:v>470.02370350000001</c:v>
                      </c:pt>
                      <c:pt idx="11">
                        <c:v>509.19418999999999</c:v>
                      </c:pt>
                      <c:pt idx="12">
                        <c:v>519.13198150000005</c:v>
                      </c:pt>
                      <c:pt idx="13">
                        <c:v>608.65116149999994</c:v>
                      </c:pt>
                      <c:pt idx="14">
                        <c:v>768.02759449999996</c:v>
                      </c:pt>
                      <c:pt idx="15">
                        <c:v>837.46786499999996</c:v>
                      </c:pt>
                      <c:pt idx="16">
                        <c:v>1045.194399</c:v>
                      </c:pt>
                      <c:pt idx="17">
                        <c:v>1329.2955505</c:v>
                      </c:pt>
                      <c:pt idx="18">
                        <c:v>954.725146</c:v>
                      </c:pt>
                      <c:pt idx="19">
                        <c:v>957.58613100000002</c:v>
                      </c:pt>
                      <c:pt idx="20">
                        <c:v>1235.30279</c:v>
                      </c:pt>
                      <c:pt idx="21">
                        <c:v>1123.876278</c:v>
                      </c:pt>
                      <c:pt idx="22">
                        <c:v>1323.587769</c:v>
                      </c:pt>
                      <c:pt idx="23">
                        <c:v>1909.1505275</c:v>
                      </c:pt>
                      <c:pt idx="24">
                        <c:v>1936.0417944999999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'Indicadores de Apertura'!$E$183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Apertura'!$A$184:$A$208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Apertura'!$E$184:$E$208</c:f>
              <c:numCache>
                <c:formatCode>0.00%</c:formatCode>
                <c:ptCount val="25"/>
                <c:pt idx="0">
                  <c:v>8.7425462196023332E-3</c:v>
                </c:pt>
                <c:pt idx="1">
                  <c:v>7.8992427634084102E-3</c:v>
                </c:pt>
                <c:pt idx="2">
                  <c:v>6.5135566829442543E-3</c:v>
                </c:pt>
                <c:pt idx="3">
                  <c:v>6.0601570872769669E-3</c:v>
                </c:pt>
                <c:pt idx="4">
                  <c:v>6.0771493592793628E-3</c:v>
                </c:pt>
                <c:pt idx="5">
                  <c:v>6.5075008021451223E-3</c:v>
                </c:pt>
                <c:pt idx="6">
                  <c:v>6.9284279864922395E-3</c:v>
                </c:pt>
                <c:pt idx="7">
                  <c:v>6.8505464963129169E-3</c:v>
                </c:pt>
                <c:pt idx="8">
                  <c:v>6.9223982092283757E-3</c:v>
                </c:pt>
                <c:pt idx="9">
                  <c:v>5.3660006880767207E-3</c:v>
                </c:pt>
                <c:pt idx="10">
                  <c:v>4.7862193128184521E-3</c:v>
                </c:pt>
                <c:pt idx="11">
                  <c:v>5.1993929521690083E-3</c:v>
                </c:pt>
                <c:pt idx="12">
                  <c:v>5.482750912462679E-3</c:v>
                </c:pt>
                <c:pt idx="13">
                  <c:v>5.1988200782563795E-3</c:v>
                </c:pt>
                <c:pt idx="14">
                  <c:v>5.2401389066742635E-3</c:v>
                </c:pt>
                <c:pt idx="15">
                  <c:v>5.1507910233587586E-3</c:v>
                </c:pt>
                <c:pt idx="16">
                  <c:v>5.0391093572480419E-3</c:v>
                </c:pt>
                <c:pt idx="17">
                  <c:v>5.4483247323059581E-3</c:v>
                </c:pt>
                <c:pt idx="18">
                  <c:v>4.0831337137303136E-3</c:v>
                </c:pt>
                <c:pt idx="19">
                  <c:v>3.3363256485275331E-3</c:v>
                </c:pt>
                <c:pt idx="20">
                  <c:v>3.682906885143597E-3</c:v>
                </c:pt>
                <c:pt idx="21">
                  <c:v>3.0402997049943695E-3</c:v>
                </c:pt>
                <c:pt idx="22">
                  <c:v>3.4813677833502397E-3</c:v>
                </c:pt>
                <c:pt idx="23">
                  <c:v>5.0451102065059254E-3</c:v>
                </c:pt>
                <c:pt idx="24">
                  <c:v>6.6284605686481165E-3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6328"/>
        <c:axId val="403635936"/>
      </c:lineChart>
      <c:catAx>
        <c:axId val="40363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5544"/>
        <c:crosses val="autoZero"/>
        <c:auto val="1"/>
        <c:lblAlgn val="ctr"/>
        <c:lblOffset val="100"/>
        <c:noMultiLvlLbl val="0"/>
      </c:catAx>
      <c:valAx>
        <c:axId val="40363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5152"/>
        <c:crosses val="autoZero"/>
        <c:crossBetween val="between"/>
        <c:majorUnit val="80000"/>
      </c:valAx>
      <c:valAx>
        <c:axId val="40363593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6328"/>
        <c:crosses val="max"/>
        <c:crossBetween val="between"/>
        <c:majorUnit val="2.0000000000000005E-3"/>
      </c:valAx>
      <c:catAx>
        <c:axId val="403636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35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'Indicadores de Apertura'!$D$212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'Indicadores de Apertura'!$A$213:$A$237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Apertura'!$D$213:$D$237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37504"/>
        <c:axId val="403637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Apertura'!$B$213:$B$237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Apertura'!$C$212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millones)/2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Apertura'!$A$213:$A$237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'Indicadores de Apertura'!$C$213:$C$237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360.53868399999999</c:v>
                      </c:pt>
                      <c:pt idx="1">
                        <c:v>389.27140800000001</c:v>
                      </c:pt>
                      <c:pt idx="2">
                        <c:v>363.47300799999999</c:v>
                      </c:pt>
                      <c:pt idx="3">
                        <c:v>495.13602399999996</c:v>
                      </c:pt>
                      <c:pt idx="4">
                        <c:v>562.18054400000005</c:v>
                      </c:pt>
                      <c:pt idx="5">
                        <c:v>632.26950399999998</c:v>
                      </c:pt>
                      <c:pt idx="6">
                        <c:v>738.98271999999997</c:v>
                      </c:pt>
                      <c:pt idx="7">
                        <c:v>674.39343999999994</c:v>
                      </c:pt>
                      <c:pt idx="8">
                        <c:v>596.61489600000004</c:v>
                      </c:pt>
                      <c:pt idx="9">
                        <c:v>535.991444</c:v>
                      </c:pt>
                      <c:pt idx="10">
                        <c:v>470.02370350000001</c:v>
                      </c:pt>
                      <c:pt idx="11">
                        <c:v>509.19418999999999</c:v>
                      </c:pt>
                      <c:pt idx="12">
                        <c:v>519.13198150000005</c:v>
                      </c:pt>
                      <c:pt idx="13">
                        <c:v>608.65116149999994</c:v>
                      </c:pt>
                      <c:pt idx="14">
                        <c:v>768.02759449999996</c:v>
                      </c:pt>
                      <c:pt idx="15">
                        <c:v>837.46786499999996</c:v>
                      </c:pt>
                      <c:pt idx="16">
                        <c:v>1045.194399</c:v>
                      </c:pt>
                      <c:pt idx="17">
                        <c:v>1329.2955505</c:v>
                      </c:pt>
                      <c:pt idx="18">
                        <c:v>954.725146</c:v>
                      </c:pt>
                      <c:pt idx="19">
                        <c:v>957.58613100000002</c:v>
                      </c:pt>
                      <c:pt idx="20">
                        <c:v>1235.30279</c:v>
                      </c:pt>
                      <c:pt idx="21">
                        <c:v>1123.876278</c:v>
                      </c:pt>
                      <c:pt idx="22">
                        <c:v>1323.587769</c:v>
                      </c:pt>
                      <c:pt idx="23">
                        <c:v>1909.1505275</c:v>
                      </c:pt>
                      <c:pt idx="24">
                        <c:v>1936.0417944999999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'Indicadores de Apertura'!$E$212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Apertura'!$A$213:$A$237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Apertura'!$E$213:$E$237</c:f>
              <c:numCache>
                <c:formatCode>0.000000%</c:formatCode>
                <c:ptCount val="25"/>
                <c:pt idx="0">
                  <c:v>5.8395881596548652E-7</c:v>
                </c:pt>
                <c:pt idx="1">
                  <c:v>5.9528002619241E-7</c:v>
                </c:pt>
                <c:pt idx="2">
                  <c:v>5.2840225169864506E-7</c:v>
                </c:pt>
                <c:pt idx="3">
                  <c:v>6.7745604278704107E-7</c:v>
                </c:pt>
                <c:pt idx="4">
                  <c:v>7.3352837008061006E-7</c:v>
                </c:pt>
                <c:pt idx="5">
                  <c:v>7.8056026510947081E-7</c:v>
                </c:pt>
                <c:pt idx="6">
                  <c:v>8.5843228477850133E-7</c:v>
                </c:pt>
                <c:pt idx="7">
                  <c:v>7.4197488703036403E-7</c:v>
                </c:pt>
                <c:pt idx="8">
                  <c:v>6.1757387100460596E-7</c:v>
                </c:pt>
                <c:pt idx="9">
                  <c:v>5.2115018125328699E-7</c:v>
                </c:pt>
                <c:pt idx="10">
                  <c:v>4.4250752366071971E-7</c:v>
                </c:pt>
                <c:pt idx="11">
                  <c:v>4.6385200692980219E-7</c:v>
                </c:pt>
                <c:pt idx="12">
                  <c:v>4.5100066416637789E-7</c:v>
                </c:pt>
                <c:pt idx="13">
                  <c:v>4.9584906852406785E-7</c:v>
                </c:pt>
                <c:pt idx="14">
                  <c:v>5.8656152916289822E-7</c:v>
                </c:pt>
                <c:pt idx="15">
                  <c:v>6.0441298673892283E-7</c:v>
                </c:pt>
                <c:pt idx="16">
                  <c:v>7.2193724941953567E-7</c:v>
                </c:pt>
                <c:pt idx="17">
                  <c:v>9.0314104341029588E-7</c:v>
                </c:pt>
                <c:pt idx="18">
                  <c:v>6.6214191546153934E-7</c:v>
                </c:pt>
                <c:pt idx="19">
                  <c:v>6.3991066982296351E-7</c:v>
                </c:pt>
                <c:pt idx="20">
                  <c:v>7.9604889854481848E-7</c:v>
                </c:pt>
                <c:pt idx="21">
                  <c:v>6.9567226144062721E-7</c:v>
                </c:pt>
                <c:pt idx="22">
                  <c:v>7.9431978628303399E-7</c:v>
                </c:pt>
                <c:pt idx="23">
                  <c:v>1.1004972670881603E-6</c:v>
                </c:pt>
                <c:pt idx="24">
                  <c:v>1.0787553496418008E-6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8680"/>
        <c:axId val="403638288"/>
      </c:lineChart>
      <c:catAx>
        <c:axId val="403637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7896"/>
        <c:crosses val="autoZero"/>
        <c:auto val="1"/>
        <c:lblAlgn val="ctr"/>
        <c:lblOffset val="100"/>
        <c:noMultiLvlLbl val="0"/>
      </c:catAx>
      <c:valAx>
        <c:axId val="40363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7504"/>
        <c:crosses val="autoZero"/>
        <c:crossBetween val="between"/>
        <c:majorUnit val="4000"/>
      </c:valAx>
      <c:valAx>
        <c:axId val="403638288"/>
        <c:scaling>
          <c:orientation val="minMax"/>
        </c:scaling>
        <c:delete val="0"/>
        <c:axPos val="r"/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8680"/>
        <c:crosses val="max"/>
        <c:crossBetween val="between"/>
      </c:valAx>
      <c:catAx>
        <c:axId val="403638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38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'[1]Indicadores de Competitividad'!$D$68</c:f>
              <c:strCache>
                <c:ptCount val="1"/>
                <c:pt idx="0">
                  <c:v>Exportaciones 
por habitante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Competitividad'!$A$69:$A$93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'[1]Indicadores de Competitividad'!$D$69:$D$93</c:f>
              <c:numCache>
                <c:formatCode>General</c:formatCode>
                <c:ptCount val="25"/>
                <c:pt idx="0">
                  <c:v>18.29142985601441</c:v>
                </c:pt>
                <c:pt idx="1">
                  <c:v>17.484245405667757</c:v>
                </c:pt>
                <c:pt idx="2">
                  <c:v>15.349560644280125</c:v>
                </c:pt>
                <c:pt idx="3">
                  <c:v>20.300706804339999</c:v>
                </c:pt>
                <c:pt idx="4">
                  <c:v>19.455303272422015</c:v>
                </c:pt>
                <c:pt idx="5">
                  <c:v>18.477028584337784</c:v>
                </c:pt>
                <c:pt idx="6">
                  <c:v>26.160803905383752</c:v>
                </c:pt>
                <c:pt idx="7">
                  <c:v>21.593215432160139</c:v>
                </c:pt>
                <c:pt idx="8">
                  <c:v>20.075253056835155</c:v>
                </c:pt>
                <c:pt idx="9">
                  <c:v>16.9327869919574</c:v>
                </c:pt>
                <c:pt idx="10">
                  <c:v>13.622350459618293</c:v>
                </c:pt>
                <c:pt idx="11">
                  <c:v>14.062786736927235</c:v>
                </c:pt>
                <c:pt idx="12">
                  <c:v>14.660067936217962</c:v>
                </c:pt>
                <c:pt idx="13">
                  <c:v>15.626740099227989</c:v>
                </c:pt>
                <c:pt idx="14">
                  <c:v>21.66628606040506</c:v>
                </c:pt>
                <c:pt idx="15">
                  <c:v>21.437052094878407</c:v>
                </c:pt>
                <c:pt idx="16">
                  <c:v>21.19758412886091</c:v>
                </c:pt>
                <c:pt idx="17">
                  <c:v>24.856363593947307</c:v>
                </c:pt>
                <c:pt idx="18">
                  <c:v>26.67248842744516</c:v>
                </c:pt>
                <c:pt idx="19">
                  <c:v>29.297583867169607</c:v>
                </c:pt>
                <c:pt idx="20">
                  <c:v>35.931309601314602</c:v>
                </c:pt>
                <c:pt idx="21">
                  <c:v>30.276009743113747</c:v>
                </c:pt>
                <c:pt idx="22">
                  <c:v>29.112881177258021</c:v>
                </c:pt>
                <c:pt idx="23">
                  <c:v>34.379708318531989</c:v>
                </c:pt>
                <c:pt idx="24">
                  <c:v>33.055299309250039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'[1]Indicadores de Competitividad'!$D$98</c:f>
              <c:strCache>
                <c:ptCount val="1"/>
                <c:pt idx="0">
                  <c:v>Importaciones 
por habitante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Competitividad'!$A$99:$A$123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'[1]Indicadores de Competitividad'!$D$99:$D$123</c:f>
              <c:numCache>
                <c:formatCode>General</c:formatCode>
                <c:ptCount val="25"/>
                <c:pt idx="0">
                  <c:v>2.410998154781848</c:v>
                </c:pt>
                <c:pt idx="1">
                  <c:v>4.4336096961397979</c:v>
                </c:pt>
                <c:pt idx="2">
                  <c:v>4.7278787358548486</c:v>
                </c:pt>
                <c:pt idx="3">
                  <c:v>6.5694999756470853</c:v>
                </c:pt>
                <c:pt idx="4">
                  <c:v>10.549915745503386</c:v>
                </c:pt>
                <c:pt idx="5">
                  <c:v>14.740827544358064</c:v>
                </c:pt>
                <c:pt idx="6">
                  <c:v>12.093085225264897</c:v>
                </c:pt>
                <c:pt idx="7">
                  <c:v>12.828262308911473</c:v>
                </c:pt>
                <c:pt idx="8">
                  <c:v>9.9576144430826687</c:v>
                </c:pt>
                <c:pt idx="9">
                  <c:v>9.6702136411395951</c:v>
                </c:pt>
                <c:pt idx="10">
                  <c:v>9.4103828922856749</c:v>
                </c:pt>
                <c:pt idx="11">
                  <c:v>10.578330077816876</c:v>
                </c:pt>
                <c:pt idx="12">
                  <c:v>10.149723939369673</c:v>
                </c:pt>
                <c:pt idx="13">
                  <c:v>13.104572999995352</c:v>
                </c:pt>
                <c:pt idx="14">
                  <c:v>14.148720153834846</c:v>
                </c:pt>
                <c:pt idx="15">
                  <c:v>17.150641492609907</c:v>
                </c:pt>
                <c:pt idx="16">
                  <c:v>26.390281574202469</c:v>
                </c:pt>
                <c:pt idx="17">
                  <c:v>34.952916490546357</c:v>
                </c:pt>
                <c:pt idx="18">
                  <c:v>15.779709797711067</c:v>
                </c:pt>
                <c:pt idx="19">
                  <c:v>12.785249981630244</c:v>
                </c:pt>
                <c:pt idx="20">
                  <c:v>17.725482429525233</c:v>
                </c:pt>
                <c:pt idx="21">
                  <c:v>17.977845757560843</c:v>
                </c:pt>
                <c:pt idx="22">
                  <c:v>27.065267379537854</c:v>
                </c:pt>
                <c:pt idx="23">
                  <c:v>45.732710777294194</c:v>
                </c:pt>
                <c:pt idx="24">
                  <c:v>47.272710485908625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'Indicadores Per Cápita'!$D$64</c:f>
              <c:strCache>
                <c:ptCount val="1"/>
                <c:pt idx="0">
                  <c:v>Intercambio Comercial  
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'Indicadores Per Cápita'!$D$65:$D$89</c:f>
              <c:numCache>
                <c:formatCode>"$"\ #,##0.00</c:formatCode>
                <c:ptCount val="25"/>
                <c:pt idx="0">
                  <c:v>20.702428010796261</c:v>
                </c:pt>
                <c:pt idx="1">
                  <c:v>21.917855101807557</c:v>
                </c:pt>
                <c:pt idx="2">
                  <c:v>20.077439380134972</c:v>
                </c:pt>
                <c:pt idx="3">
                  <c:v>26.870206779987086</c:v>
                </c:pt>
                <c:pt idx="4">
                  <c:v>30.005219017925405</c:v>
                </c:pt>
                <c:pt idx="5">
                  <c:v>33.21785612869585</c:v>
                </c:pt>
                <c:pt idx="6">
                  <c:v>38.253889130648652</c:v>
                </c:pt>
                <c:pt idx="7">
                  <c:v>34.421477741071612</c:v>
                </c:pt>
                <c:pt idx="8">
                  <c:v>30.032867499917824</c:v>
                </c:pt>
                <c:pt idx="9">
                  <c:v>26.603000633096997</c:v>
                </c:pt>
                <c:pt idx="10">
                  <c:v>23.032733351903968</c:v>
                </c:pt>
                <c:pt idx="11">
                  <c:v>24.641116814744112</c:v>
                </c:pt>
                <c:pt idx="12">
                  <c:v>24.809791875587639</c:v>
                </c:pt>
                <c:pt idx="13">
                  <c:v>28.731313099223335</c:v>
                </c:pt>
                <c:pt idx="14">
                  <c:v>35.815006214239908</c:v>
                </c:pt>
                <c:pt idx="15">
                  <c:v>38.587693587488317</c:v>
                </c:pt>
                <c:pt idx="16">
                  <c:v>47.587865703063379</c:v>
                </c:pt>
                <c:pt idx="17">
                  <c:v>59.809280084493658</c:v>
                </c:pt>
                <c:pt idx="18">
                  <c:v>42.452198225156224</c:v>
                </c:pt>
                <c:pt idx="19">
                  <c:v>42.082833848799851</c:v>
                </c:pt>
                <c:pt idx="20">
                  <c:v>53.656792030839839</c:v>
                </c:pt>
                <c:pt idx="21">
                  <c:v>48.25385550067459</c:v>
                </c:pt>
                <c:pt idx="22">
                  <c:v>56.178148556795875</c:v>
                </c:pt>
                <c:pt idx="23">
                  <c:v>80.112419095826183</c:v>
                </c:pt>
                <c:pt idx="24">
                  <c:v>80.32800979515865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293752"/>
        <c:axId val="461293360"/>
      </c:lineChart>
      <c:catAx>
        <c:axId val="46129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93360"/>
        <c:crosses val="autoZero"/>
        <c:auto val="1"/>
        <c:lblAlgn val="ctr"/>
        <c:lblOffset val="100"/>
        <c:noMultiLvlLbl val="0"/>
      </c:catAx>
      <c:valAx>
        <c:axId val="4612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9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'[1]Indicadores de Competitividad'!$D$128</c:f>
              <c:strCache>
                <c:ptCount val="1"/>
                <c:pt idx="0">
                  <c:v>Exportaciones 
por habitante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'[1]Indicadores de Competitividad'!$D$129:$D$153</c:f>
              <c:numCache>
                <c:formatCode>General</c:formatCode>
                <c:ptCount val="25"/>
                <c:pt idx="0">
                  <c:v>0.33111126882737951</c:v>
                </c:pt>
                <c:pt idx="1">
                  <c:v>0.61394214785822332</c:v>
                </c:pt>
                <c:pt idx="2">
                  <c:v>0.66060338593221191</c:v>
                </c:pt>
                <c:pt idx="3">
                  <c:v>0.91687802439587818</c:v>
                </c:pt>
                <c:pt idx="4">
                  <c:v>1.4839765463704684</c:v>
                </c:pt>
                <c:pt idx="5">
                  <c:v>2.0866194176923361</c:v>
                </c:pt>
                <c:pt idx="6">
                  <c:v>1.7216178519973322</c:v>
                </c:pt>
                <c:pt idx="7">
                  <c:v>1.850876634853305</c:v>
                </c:pt>
                <c:pt idx="8">
                  <c:v>1.4437566344553763</c:v>
                </c:pt>
                <c:pt idx="9">
                  <c:v>1.3674005401746305</c:v>
                </c:pt>
                <c:pt idx="10">
                  <c:v>1.3353178280179372</c:v>
                </c:pt>
                <c:pt idx="11">
                  <c:v>1.5069906482012678</c:v>
                </c:pt>
                <c:pt idx="12">
                  <c:v>1.450641036556654</c:v>
                </c:pt>
                <c:pt idx="13">
                  <c:v>1.8788147903664796</c:v>
                </c:pt>
                <c:pt idx="14">
                  <c:v>2.0337115924881699</c:v>
                </c:pt>
                <c:pt idx="15">
                  <c:v>2.4713242609023571</c:v>
                </c:pt>
                <c:pt idx="16">
                  <c:v>3.8121243911824281</c:v>
                </c:pt>
                <c:pt idx="17">
                  <c:v>5.0646721814917841</c:v>
                </c:pt>
                <c:pt idx="18">
                  <c:v>2.2988280918897037</c:v>
                </c:pt>
                <c:pt idx="19">
                  <c:v>1.880901708400607</c:v>
                </c:pt>
                <c:pt idx="20">
                  <c:v>2.6182423104983616</c:v>
                </c:pt>
                <c:pt idx="21">
                  <c:v>2.6660573968760284</c:v>
                </c:pt>
                <c:pt idx="22">
                  <c:v>4.0295570994517487</c:v>
                </c:pt>
                <c:pt idx="23">
                  <c:v>6.8359870951075967</c:v>
                </c:pt>
                <c:pt idx="24">
                  <c:v>7.0895214194364851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'[1]Indicadores de Competitividad'!$D$158</c:f>
              <c:strCache>
                <c:ptCount val="1"/>
                <c:pt idx="0">
                  <c:v>lmportaciones 
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'[1]Indicadores de Competitividad'!$D$159:$D$183</c:f>
              <c:numCache>
                <c:formatCode>General</c:formatCode>
                <c:ptCount val="25"/>
                <c:pt idx="0">
                  <c:v>2.5120295244854502</c:v>
                </c:pt>
                <c:pt idx="1">
                  <c:v>2.4211231736032062</c:v>
                </c:pt>
                <c:pt idx="2">
                  <c:v>2.1447190803107308</c:v>
                </c:pt>
                <c:pt idx="3">
                  <c:v>2.8332859452929435</c:v>
                </c:pt>
                <c:pt idx="4">
                  <c:v>2.7366297945179769</c:v>
                </c:pt>
                <c:pt idx="5">
                  <c:v>2.6154926858290262</c:v>
                </c:pt>
                <c:pt idx="6">
                  <c:v>3.7243520728701078</c:v>
                </c:pt>
                <c:pt idx="7">
                  <c:v>3.1154942853776362</c:v>
                </c:pt>
                <c:pt idx="8">
                  <c:v>2.9107152074270863</c:v>
                </c:pt>
                <c:pt idx="9">
                  <c:v>2.3943526936118356</c:v>
                </c:pt>
                <c:pt idx="10">
                  <c:v>1.9329890862515648</c:v>
                </c:pt>
                <c:pt idx="11">
                  <c:v>2.0033869187575788</c:v>
                </c:pt>
                <c:pt idx="12">
                  <c:v>2.0952782828403604</c:v>
                </c:pt>
                <c:pt idx="13">
                  <c:v>2.2404202276299205</c:v>
                </c:pt>
                <c:pt idx="14">
                  <c:v>3.1142729977077011</c:v>
                </c:pt>
                <c:pt idx="15">
                  <c:v>3.0889752402047774</c:v>
                </c:pt>
                <c:pt idx="16">
                  <c:v>3.0620297576045949</c:v>
                </c:pt>
                <c:pt idx="17">
                  <c:v>3.6016832318229901</c:v>
                </c:pt>
                <c:pt idx="18">
                  <c:v>3.8857156730796221</c:v>
                </c:pt>
                <c:pt idx="19">
                  <c:v>4.3101132654383072</c:v>
                </c:pt>
                <c:pt idx="20">
                  <c:v>5.3074366491190448</c:v>
                </c:pt>
                <c:pt idx="21">
                  <c:v>4.4898360355312414</c:v>
                </c:pt>
                <c:pt idx="22">
                  <c:v>4.33441190098889</c:v>
                </c:pt>
                <c:pt idx="23">
                  <c:v>5.1389746727135304</c:v>
                </c:pt>
                <c:pt idx="24">
                  <c:v>4.9573263320424115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'Indicadores Per Cápita'!$D$155</c:f>
              <c:strCache>
                <c:ptCount val="1"/>
                <c:pt idx="0">
                  <c:v>Balanza Comercial  
por habitante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'Indicadores Per Cápita'!$D$156:$D$180</c:f>
              <c:numCache>
                <c:formatCode>"$"\ #,##0.00</c:formatCode>
                <c:ptCount val="25"/>
                <c:pt idx="0">
                  <c:v>2.8431407933128301</c:v>
                </c:pt>
                <c:pt idx="1">
                  <c:v>3.0350653214614294</c:v>
                </c:pt>
                <c:pt idx="2">
                  <c:v>2.8053224662429428</c:v>
                </c:pt>
                <c:pt idx="3">
                  <c:v>3.7501639696888218</c:v>
                </c:pt>
                <c:pt idx="4">
                  <c:v>4.2206063408884456</c:v>
                </c:pt>
                <c:pt idx="5">
                  <c:v>4.7021121035213618</c:v>
                </c:pt>
                <c:pt idx="6">
                  <c:v>5.4459699248674402</c:v>
                </c:pt>
                <c:pt idx="7">
                  <c:v>4.9663709202309407</c:v>
                </c:pt>
                <c:pt idx="8">
                  <c:v>4.3544718418824626</c:v>
                </c:pt>
                <c:pt idx="9">
                  <c:v>3.7617532337864663</c:v>
                </c:pt>
                <c:pt idx="10">
                  <c:v>3.2683069142695023</c:v>
                </c:pt>
                <c:pt idx="11">
                  <c:v>3.5103775669588466</c:v>
                </c:pt>
                <c:pt idx="12">
                  <c:v>3.5459193193970147</c:v>
                </c:pt>
                <c:pt idx="13">
                  <c:v>4.1192350179964006</c:v>
                </c:pt>
                <c:pt idx="14">
                  <c:v>5.1479845901958701</c:v>
                </c:pt>
                <c:pt idx="15">
                  <c:v>5.5602995011071341</c:v>
                </c:pt>
                <c:pt idx="16">
                  <c:v>6.8741541487870235</c:v>
                </c:pt>
                <c:pt idx="17">
                  <c:v>8.6663554133147738</c:v>
                </c:pt>
                <c:pt idx="18">
                  <c:v>6.1845437649693258</c:v>
                </c:pt>
                <c:pt idx="19">
                  <c:v>6.1910149738389135</c:v>
                </c:pt>
                <c:pt idx="20">
                  <c:v>7.9256789596174064</c:v>
                </c:pt>
                <c:pt idx="21">
                  <c:v>7.1558934324072689</c:v>
                </c:pt>
                <c:pt idx="22">
                  <c:v>8.3639690004406386</c:v>
                </c:pt>
                <c:pt idx="23">
                  <c:v>11.974961767821126</c:v>
                </c:pt>
                <c:pt idx="24">
                  <c:v>12.046847751478897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622608"/>
        <c:axId val="403622216"/>
      </c:lineChart>
      <c:catAx>
        <c:axId val="40362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2216"/>
        <c:crosses val="autoZero"/>
        <c:auto val="1"/>
        <c:lblAlgn val="ctr"/>
        <c:lblOffset val="100"/>
        <c:noMultiLvlLbl val="0"/>
      </c:catAx>
      <c:valAx>
        <c:axId val="40362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Mundial'!$D$5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Mundial'!$D$6:$D$30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45736"/>
        <c:axId val="403646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Mundial'!$C$5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Mundial'!$B$6:$B$30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Mundial'!$C$6:$C$30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637.10092799999995</c:v>
                      </c:pt>
                      <c:pt idx="1">
                        <c:v>621.05683199999999</c:v>
                      </c:pt>
                      <c:pt idx="2">
                        <c:v>555.76319999999998</c:v>
                      </c:pt>
                      <c:pt idx="3">
                        <c:v>748.16031999999996</c:v>
                      </c:pt>
                      <c:pt idx="4">
                        <c:v>729.03270399999997</c:v>
                      </c:pt>
                      <c:pt idx="5">
                        <c:v>703.38444800000002</c:v>
                      </c:pt>
                      <c:pt idx="6">
                        <c:v>1010.740736</c:v>
                      </c:pt>
                      <c:pt idx="7">
                        <c:v>846.11839999999995</c:v>
                      </c:pt>
                      <c:pt idx="8">
                        <c:v>797.60582399999998</c:v>
                      </c:pt>
                      <c:pt idx="9">
                        <c:v>682.31618500000002</c:v>
                      </c:pt>
                      <c:pt idx="10">
                        <c:v>555.976359</c:v>
                      </c:pt>
                      <c:pt idx="11">
                        <c:v>581.19843800000001</c:v>
                      </c:pt>
                      <c:pt idx="12">
                        <c:v>613.50858200000005</c:v>
                      </c:pt>
                      <c:pt idx="13">
                        <c:v>662.081366</c:v>
                      </c:pt>
                      <c:pt idx="14">
                        <c:v>929.23650299999997</c:v>
                      </c:pt>
                      <c:pt idx="15">
                        <c:v>930.49573999999996</c:v>
                      </c:pt>
                      <c:pt idx="16">
                        <c:v>931.14477299999999</c:v>
                      </c:pt>
                      <c:pt idx="17">
                        <c:v>1104.8938720000001</c:v>
                      </c:pt>
                      <c:pt idx="18">
                        <c:v>1199.6973760000001</c:v>
                      </c:pt>
                      <c:pt idx="19">
                        <c:v>1333.3208540000001</c:v>
                      </c:pt>
                      <c:pt idx="20">
                        <c:v>1654.442814</c:v>
                      </c:pt>
                      <c:pt idx="21">
                        <c:v>1410.311727</c:v>
                      </c:pt>
                      <c:pt idx="22">
                        <c:v>1371.830665</c:v>
                      </c:pt>
                      <c:pt idx="23">
                        <c:v>1638.5983349999999</c:v>
                      </c:pt>
                      <c:pt idx="24">
                        <c:v>1593.37798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Mundial'!$E$5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Mundial'!$B$6:$B$30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Mundial'!$E$6:$E$30</c:f>
              <c:numCache>
                <c:formatCode>0.00000%</c:formatCode>
                <c:ptCount val="25"/>
                <c:pt idx="0">
                  <c:v>2.0627071381024288E-5</c:v>
                </c:pt>
                <c:pt idx="1">
                  <c:v>1.6900066668879894E-5</c:v>
                </c:pt>
                <c:pt idx="2">
                  <c:v>1.0260790513512905E-5</c:v>
                </c:pt>
                <c:pt idx="3">
                  <c:v>9.0561146965344655E-6</c:v>
                </c:pt>
                <c:pt idx="4">
                  <c:v>7.4789245768390656E-6</c:v>
                </c:pt>
                <c:pt idx="5">
                  <c:v>5.1190704948126965E-6</c:v>
                </c:pt>
                <c:pt idx="6">
                  <c:v>6.002008047129095E-6</c:v>
                </c:pt>
                <c:pt idx="7">
                  <c:v>4.5824251002901583E-6</c:v>
                </c:pt>
                <c:pt idx="8">
                  <c:v>4.3705089676972656E-6</c:v>
                </c:pt>
                <c:pt idx="9">
                  <c:v>3.9250117063012689E-6</c:v>
                </c:pt>
                <c:pt idx="10">
                  <c:v>3.278693155230608E-6</c:v>
                </c:pt>
                <c:pt idx="11">
                  <c:v>3.010082654232969E-6</c:v>
                </c:pt>
                <c:pt idx="12">
                  <c:v>3.0105067522243826E-6</c:v>
                </c:pt>
                <c:pt idx="13">
                  <c:v>3.0037874193251003E-6</c:v>
                </c:pt>
                <c:pt idx="14">
                  <c:v>3.6437262083377427E-6</c:v>
                </c:pt>
                <c:pt idx="15">
                  <c:v>3.2127098490913705E-6</c:v>
                </c:pt>
                <c:pt idx="16">
                  <c:v>2.9479056977671645E-6</c:v>
                </c:pt>
                <c:pt idx="17">
                  <c:v>3.0949882397357737E-6</c:v>
                </c:pt>
                <c:pt idx="18">
                  <c:v>2.8980735752363241E-6</c:v>
                </c:pt>
                <c:pt idx="19">
                  <c:v>2.7968101759758245E-6</c:v>
                </c:pt>
                <c:pt idx="20">
                  <c:v>3.677313538589422E-6</c:v>
                </c:pt>
                <c:pt idx="21">
                  <c:v>2.8507955327113787E-6</c:v>
                </c:pt>
                <c:pt idx="22">
                  <c:v>2.3432218655598738E-6</c:v>
                </c:pt>
                <c:pt idx="23">
                  <c:v>2.6981275114358912E-6</c:v>
                </c:pt>
                <c:pt idx="24">
                  <c:v>2.4690852280061418E-6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46912"/>
        <c:axId val="403646520"/>
      </c:lineChart>
      <c:catAx>
        <c:axId val="403645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6128"/>
        <c:crosses val="autoZero"/>
        <c:auto val="1"/>
        <c:lblAlgn val="ctr"/>
        <c:lblOffset val="100"/>
        <c:noMultiLvlLbl val="0"/>
      </c:catAx>
      <c:valAx>
        <c:axId val="40364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</a:t>
                </a:r>
                <a:r>
                  <a:rPr lang="es-CO" baseline="0"/>
                  <a:t> trillones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5736"/>
        <c:crosses val="autoZero"/>
        <c:crossBetween val="between"/>
      </c:valAx>
      <c:valAx>
        <c:axId val="403646520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6912"/>
        <c:crosses val="max"/>
        <c:crossBetween val="between"/>
      </c:valAx>
      <c:catAx>
        <c:axId val="403646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4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Mundial'!$D$36</c:f>
              <c:strCache>
                <c:ptCount val="1"/>
                <c:pt idx="0">
                  <c:v>Total exportaciones
 Mundo (US$ trillones)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'Participación Mundial'!$B$37:$B$61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Mundial'!$D$37:$D$61</c:f>
              <c:numCache>
                <c:formatCode>General</c:formatCode>
                <c:ptCount val="25"/>
                <c:pt idx="0">
                  <c:v>30.88664</c:v>
                </c:pt>
                <c:pt idx="1">
                  <c:v>36.748779999999996</c:v>
                </c:pt>
                <c:pt idx="2">
                  <c:v>54.163779999999996</c:v>
                </c:pt>
                <c:pt idx="3">
                  <c:v>82.613830000000007</c:v>
                </c:pt>
                <c:pt idx="4">
                  <c:v>97.478279999999998</c:v>
                </c:pt>
                <c:pt idx="5">
                  <c:v>137.40472</c:v>
                </c:pt>
                <c:pt idx="6">
                  <c:v>168.40043</c:v>
                </c:pt>
                <c:pt idx="7">
                  <c:v>184.64424</c:v>
                </c:pt>
                <c:pt idx="8">
                  <c:v>182.49723999999998</c:v>
                </c:pt>
                <c:pt idx="9">
                  <c:v>173.83799999999999</c:v>
                </c:pt>
                <c:pt idx="10">
                  <c:v>169.57254999999998</c:v>
                </c:pt>
                <c:pt idx="11">
                  <c:v>193.08387999999999</c:v>
                </c:pt>
                <c:pt idx="12">
                  <c:v>203.78914</c:v>
                </c:pt>
                <c:pt idx="13">
                  <c:v>220.41551999999999</c:v>
                </c:pt>
                <c:pt idx="14">
                  <c:v>255.02369000000002</c:v>
                </c:pt>
                <c:pt idx="15">
                  <c:v>289.62955999999997</c:v>
                </c:pt>
                <c:pt idx="16">
                  <c:v>315.86653999999999</c:v>
                </c:pt>
                <c:pt idx="17">
                  <c:v>356.99453000000005</c:v>
                </c:pt>
                <c:pt idx="18">
                  <c:v>413.96373999999997</c:v>
                </c:pt>
                <c:pt idx="19">
                  <c:v>476.72912000000002</c:v>
                </c:pt>
                <c:pt idx="20">
                  <c:v>449.90528999999998</c:v>
                </c:pt>
                <c:pt idx="21">
                  <c:v>494.70812999999998</c:v>
                </c:pt>
                <c:pt idx="22">
                  <c:v>585.44633999999996</c:v>
                </c:pt>
                <c:pt idx="23">
                  <c:v>607.30944999999997</c:v>
                </c:pt>
                <c:pt idx="24">
                  <c:v>645.33130000000006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47696"/>
        <c:axId val="403648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Mundial'!$C$36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de USA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Mundial'!$B$37:$B$61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Mundial'!$C$37:$C$61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83.976439999999997</c:v>
                      </c:pt>
                      <c:pt idx="1">
                        <c:v>157.485984</c:v>
                      </c:pt>
                      <c:pt idx="2">
                        <c:v>171.182816</c:v>
                      </c:pt>
                      <c:pt idx="3">
                        <c:v>242.111728</c:v>
                      </c:pt>
                      <c:pt idx="4">
                        <c:v>395.32838400000003</c:v>
                      </c:pt>
                      <c:pt idx="5">
                        <c:v>561.15455999999995</c:v>
                      </c:pt>
                      <c:pt idx="6">
                        <c:v>467.22470399999997</c:v>
                      </c:pt>
                      <c:pt idx="7">
                        <c:v>502.66847999999999</c:v>
                      </c:pt>
                      <c:pt idx="8">
                        <c:v>395.62396799999999</c:v>
                      </c:pt>
                      <c:pt idx="9">
                        <c:v>389.66670299999998</c:v>
                      </c:pt>
                      <c:pt idx="10">
                        <c:v>384.07104800000002</c:v>
                      </c:pt>
                      <c:pt idx="11">
                        <c:v>437.18994199999997</c:v>
                      </c:pt>
                      <c:pt idx="12">
                        <c:v>424.755381</c:v>
                      </c:pt>
                      <c:pt idx="13">
                        <c:v>555.220957</c:v>
                      </c:pt>
                      <c:pt idx="14">
                        <c:v>606.81868599999996</c:v>
                      </c:pt>
                      <c:pt idx="15">
                        <c:v>744.43998999999997</c:v>
                      </c:pt>
                      <c:pt idx="16">
                        <c:v>1159.244025</c:v>
                      </c:pt>
                      <c:pt idx="17">
                        <c:v>1553.6972290000001</c:v>
                      </c:pt>
                      <c:pt idx="18">
                        <c:v>709.75291600000003</c:v>
                      </c:pt>
                      <c:pt idx="19">
                        <c:v>581.85140799999999</c:v>
                      </c:pt>
                      <c:pt idx="20">
                        <c:v>816.16276600000003</c:v>
                      </c:pt>
                      <c:pt idx="21">
                        <c:v>837.44082900000001</c:v>
                      </c:pt>
                      <c:pt idx="22">
                        <c:v>1275.344873</c:v>
                      </c:pt>
                      <c:pt idx="23">
                        <c:v>2179.7027200000002</c:v>
                      </c:pt>
                      <c:pt idx="24">
                        <c:v>2278.7056090000001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Mundial'!$E$36</c:f>
              <c:strCache>
                <c:ptCount val="1"/>
                <c:pt idx="0">
                  <c:v>Porcentaje de 
importaciones del PIB de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Mundial'!$B$37:$B$61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Mundial'!$E$37:$E$61</c:f>
              <c:numCache>
                <c:formatCode>0.00000%</c:formatCode>
                <c:ptCount val="25"/>
                <c:pt idx="0">
                  <c:v>2.7188596752511765E-6</c:v>
                </c:pt>
                <c:pt idx="1">
                  <c:v>4.285475164073475E-6</c:v>
                </c:pt>
                <c:pt idx="2">
                  <c:v>3.1604665700953663E-6</c:v>
                </c:pt>
                <c:pt idx="3">
                  <c:v>2.9306440338137089E-6</c:v>
                </c:pt>
                <c:pt idx="4">
                  <c:v>4.0555535448512222E-6</c:v>
                </c:pt>
                <c:pt idx="5">
                  <c:v>4.0839540301090086E-6</c:v>
                </c:pt>
                <c:pt idx="6">
                  <c:v>2.7744864071902904E-6</c:v>
                </c:pt>
                <c:pt idx="7">
                  <c:v>2.7223620948045821E-6</c:v>
                </c:pt>
                <c:pt idx="8">
                  <c:v>2.1678353491811711E-6</c:v>
                </c:pt>
                <c:pt idx="9">
                  <c:v>2.2415507714078626E-6</c:v>
                </c:pt>
                <c:pt idx="10">
                  <c:v>2.2649364416587478E-6</c:v>
                </c:pt>
                <c:pt idx="11">
                  <c:v>2.2642487917686345E-6</c:v>
                </c:pt>
                <c:pt idx="12">
                  <c:v>2.0842885984994094E-6</c:v>
                </c:pt>
                <c:pt idx="13">
                  <c:v>2.5189739678948196E-6</c:v>
                </c:pt>
                <c:pt idx="14">
                  <c:v>2.3794600650629749E-6</c:v>
                </c:pt>
                <c:pt idx="15">
                  <c:v>2.5703177189510629E-6</c:v>
                </c:pt>
                <c:pt idx="16">
                  <c:v>3.6700437627866507E-6</c:v>
                </c:pt>
                <c:pt idx="17">
                  <c:v>4.3521597627840399E-6</c:v>
                </c:pt>
                <c:pt idx="18">
                  <c:v>1.71452919040687E-6</c:v>
                </c:pt>
                <c:pt idx="19">
                  <c:v>1.2205073774389949E-6</c:v>
                </c:pt>
                <c:pt idx="20">
                  <c:v>1.8140768382607817E-6</c:v>
                </c:pt>
                <c:pt idx="21">
                  <c:v>1.6927977896785325E-6</c:v>
                </c:pt>
                <c:pt idx="22">
                  <c:v>2.1784146314758758E-6</c:v>
                </c:pt>
                <c:pt idx="23">
                  <c:v>3.5891137870487614E-6</c:v>
                </c:pt>
                <c:pt idx="24">
                  <c:v>3.5310632058293158E-6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48872"/>
        <c:axId val="403648480"/>
      </c:lineChart>
      <c:catAx>
        <c:axId val="403647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8088"/>
        <c:crosses val="autoZero"/>
        <c:auto val="1"/>
        <c:lblAlgn val="ctr"/>
        <c:lblOffset val="100"/>
        <c:noMultiLvlLbl val="0"/>
      </c:catAx>
      <c:valAx>
        <c:axId val="40364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 i="0" baseline="0">
                    <a:effectLst/>
                  </a:rPr>
                  <a:t>US$ trillones</a:t>
                </a:r>
                <a:endParaRPr lang="es-CO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7696"/>
        <c:crosses val="autoZero"/>
        <c:crossBetween val="between"/>
      </c:valAx>
      <c:valAx>
        <c:axId val="403648480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8872"/>
        <c:crosses val="max"/>
        <c:crossBetween val="between"/>
        <c:majorUnit val="1.0000000000000004E-6"/>
      </c:valAx>
      <c:catAx>
        <c:axId val="403648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48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'Participación Mundial'!$D$67</c:f>
              <c:strCache>
                <c:ptCount val="1"/>
                <c:pt idx="0">
                  <c:v>Total exportaciones + importaciones
 Mundo (US$ trillones)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'Participación Mundial'!$B$68:$B$92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Mundial'!$D$68:$D$92</c:f>
              <c:numCache>
                <c:formatCode>General</c:formatCode>
                <c:ptCount val="25"/>
                <c:pt idx="0">
                  <c:v>61.77328</c:v>
                </c:pt>
                <c:pt idx="1">
                  <c:v>73.497559999999993</c:v>
                </c:pt>
                <c:pt idx="2">
                  <c:v>108.32755999999999</c:v>
                </c:pt>
                <c:pt idx="3">
                  <c:v>165.22766000000001</c:v>
                </c:pt>
                <c:pt idx="4">
                  <c:v>194.95656</c:v>
                </c:pt>
                <c:pt idx="5">
                  <c:v>274.80944</c:v>
                </c:pt>
                <c:pt idx="6">
                  <c:v>336.80086</c:v>
                </c:pt>
                <c:pt idx="7">
                  <c:v>369.28847999999999</c:v>
                </c:pt>
                <c:pt idx="8">
                  <c:v>364.99447999999995</c:v>
                </c:pt>
                <c:pt idx="9">
                  <c:v>347.67599999999999</c:v>
                </c:pt>
                <c:pt idx="10">
                  <c:v>339.14509999999996</c:v>
                </c:pt>
                <c:pt idx="11">
                  <c:v>386.16775999999999</c:v>
                </c:pt>
                <c:pt idx="12">
                  <c:v>407.57828000000001</c:v>
                </c:pt>
                <c:pt idx="13">
                  <c:v>440.83103999999997</c:v>
                </c:pt>
                <c:pt idx="14">
                  <c:v>510.04738000000003</c:v>
                </c:pt>
                <c:pt idx="15">
                  <c:v>579.25911999999994</c:v>
                </c:pt>
                <c:pt idx="16">
                  <c:v>631.73307999999997</c:v>
                </c:pt>
                <c:pt idx="17">
                  <c:v>713.98906000000011</c:v>
                </c:pt>
                <c:pt idx="18">
                  <c:v>827.92747999999995</c:v>
                </c:pt>
                <c:pt idx="19">
                  <c:v>953.45824000000005</c:v>
                </c:pt>
                <c:pt idx="20">
                  <c:v>899.81057999999996</c:v>
                </c:pt>
                <c:pt idx="21">
                  <c:v>989.41625999999997</c:v>
                </c:pt>
                <c:pt idx="22">
                  <c:v>1170.8926799999999</c:v>
                </c:pt>
                <c:pt idx="23">
                  <c:v>1214.6188999999999</c:v>
                </c:pt>
                <c:pt idx="24">
                  <c:v>1290.6626000000001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49656"/>
        <c:axId val="403650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'Participación Mundial'!$C$67</c15:sqref>
                        </c15:formulaRef>
                      </c:ext>
                    </c:extLst>
                    <c:strCache>
                      <c:ptCount val="1"/>
                      <c:pt idx="0">
                        <c:v>Total Intercambio Comercial de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'Participación Mundial'!$B$68:$B$92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'Participación Mundial'!$C$68:$C$92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'Participación Mundial'!$E$67</c:f>
              <c:strCache>
                <c:ptCount val="1"/>
                <c:pt idx="0">
                  <c:v>Porcentaje de 
Intercambio Comercial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Mundial'!$B$68:$B$92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'Participación Mundial'!$E$68:$E$92</c:f>
              <c:numCache>
                <c:formatCode>0.00000%</c:formatCode>
                <c:ptCount val="25"/>
                <c:pt idx="0">
                  <c:v>1.1672965528137732E-5</c:v>
                </c:pt>
                <c:pt idx="1">
                  <c:v>1.0592770916476685E-5</c:v>
                </c:pt>
                <c:pt idx="2">
                  <c:v>6.7106285418041357E-6</c:v>
                </c:pt>
                <c:pt idx="3">
                  <c:v>5.993379365174087E-6</c:v>
                </c:pt>
                <c:pt idx="4">
                  <c:v>5.7672390608451452E-6</c:v>
                </c:pt>
                <c:pt idx="5">
                  <c:v>4.6015122624608525E-6</c:v>
                </c:pt>
                <c:pt idx="6">
                  <c:v>4.3882472271596929E-6</c:v>
                </c:pt>
                <c:pt idx="7">
                  <c:v>3.65239359754737E-6</c:v>
                </c:pt>
                <c:pt idx="8">
                  <c:v>3.2691721584392188E-6</c:v>
                </c:pt>
                <c:pt idx="9">
                  <c:v>3.0832812388545657E-6</c:v>
                </c:pt>
                <c:pt idx="10">
                  <c:v>2.7718147984446779E-6</c:v>
                </c:pt>
                <c:pt idx="11">
                  <c:v>2.6371657230008015E-6</c:v>
                </c:pt>
                <c:pt idx="12">
                  <c:v>2.5473976753618962E-6</c:v>
                </c:pt>
                <c:pt idx="13">
                  <c:v>2.76138069360996E-6</c:v>
                </c:pt>
                <c:pt idx="14">
                  <c:v>3.0115931367003584E-6</c:v>
                </c:pt>
                <c:pt idx="15">
                  <c:v>2.8915137840212167E-6</c:v>
                </c:pt>
                <c:pt idx="16">
                  <c:v>3.3089747302769074E-6</c:v>
                </c:pt>
                <c:pt idx="17">
                  <c:v>3.7235740012599064E-6</c:v>
                </c:pt>
                <c:pt idx="18">
                  <c:v>2.306301382821597E-6</c:v>
                </c:pt>
                <c:pt idx="19">
                  <c:v>2.00865877670741E-6</c:v>
                </c:pt>
                <c:pt idx="20">
                  <c:v>2.7456951884251018E-6</c:v>
                </c:pt>
                <c:pt idx="21">
                  <c:v>2.2717966611949553E-6</c:v>
                </c:pt>
                <c:pt idx="22">
                  <c:v>2.2608182485178748E-6</c:v>
                </c:pt>
                <c:pt idx="23">
                  <c:v>3.1436206492423265E-6</c:v>
                </c:pt>
                <c:pt idx="24">
                  <c:v>3.0000742169177284E-6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50832"/>
        <c:axId val="403650440"/>
      </c:lineChart>
      <c:catAx>
        <c:axId val="40364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50048"/>
        <c:crosses val="autoZero"/>
        <c:auto val="1"/>
        <c:lblAlgn val="ctr"/>
        <c:lblOffset val="100"/>
        <c:noMultiLvlLbl val="0"/>
      </c:catAx>
      <c:valAx>
        <c:axId val="40365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49656"/>
        <c:crosses val="autoZero"/>
        <c:crossBetween val="between"/>
      </c:valAx>
      <c:valAx>
        <c:axId val="403650440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50832"/>
        <c:crosses val="max"/>
        <c:crossBetween val="between"/>
      </c:valAx>
      <c:catAx>
        <c:axId val="403650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50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'Exportaciones USA'!$C$2</c:f>
              <c:strCache>
                <c:ptCount val="1"/>
                <c:pt idx="0">
                  <c:v>Precio CIF(US$ millones)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'Exportaciones USA'!$B$3:$B$27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'Exportaciones USA'!$C$3:$C$27</c:f>
              <c:numCache>
                <c:formatCode>"$"\ #,##0</c:formatCode>
                <c:ptCount val="25"/>
                <c:pt idx="0">
                  <c:v>83.976439999999997</c:v>
                </c:pt>
                <c:pt idx="1">
                  <c:v>157.485984</c:v>
                </c:pt>
                <c:pt idx="2">
                  <c:v>171.182816</c:v>
                </c:pt>
                <c:pt idx="3">
                  <c:v>242.111728</c:v>
                </c:pt>
                <c:pt idx="4">
                  <c:v>395.32838400000003</c:v>
                </c:pt>
                <c:pt idx="5">
                  <c:v>561.15455999999995</c:v>
                </c:pt>
                <c:pt idx="6">
                  <c:v>467.22470399999997</c:v>
                </c:pt>
                <c:pt idx="7">
                  <c:v>502.66847999999999</c:v>
                </c:pt>
                <c:pt idx="8">
                  <c:v>395.62396799999999</c:v>
                </c:pt>
                <c:pt idx="9">
                  <c:v>389.66670299999998</c:v>
                </c:pt>
                <c:pt idx="10">
                  <c:v>384.07104800000002</c:v>
                </c:pt>
                <c:pt idx="11">
                  <c:v>437.18994199999997</c:v>
                </c:pt>
                <c:pt idx="12">
                  <c:v>424.755381</c:v>
                </c:pt>
                <c:pt idx="13">
                  <c:v>555.220957</c:v>
                </c:pt>
                <c:pt idx="14">
                  <c:v>606.81868599999996</c:v>
                </c:pt>
                <c:pt idx="15">
                  <c:v>744.43998999999997</c:v>
                </c:pt>
                <c:pt idx="16">
                  <c:v>1159.244025</c:v>
                </c:pt>
                <c:pt idx="17">
                  <c:v>1553.6972290000001</c:v>
                </c:pt>
                <c:pt idx="18">
                  <c:v>709.75291600000003</c:v>
                </c:pt>
                <c:pt idx="19">
                  <c:v>581.85140799999999</c:v>
                </c:pt>
                <c:pt idx="20">
                  <c:v>816.16276600000003</c:v>
                </c:pt>
                <c:pt idx="21">
                  <c:v>837.44082900000001</c:v>
                </c:pt>
                <c:pt idx="22">
                  <c:v>1275.344873</c:v>
                </c:pt>
                <c:pt idx="23">
                  <c:v>2179.7027200000002</c:v>
                </c:pt>
                <c:pt idx="24">
                  <c:v>2278.7056090000001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289440"/>
        <c:axId val="461289832"/>
      </c:lineChart>
      <c:catAx>
        <c:axId val="46128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9832"/>
        <c:crosses val="autoZero"/>
        <c:auto val="1"/>
        <c:lblAlgn val="ctr"/>
        <c:lblOffset val="100"/>
        <c:noMultiLvlLbl val="0"/>
      </c:catAx>
      <c:valAx>
        <c:axId val="46128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dolares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'Balanza Comercial Colombia'!$C$2</c:f>
              <c:strCache>
                <c:ptCount val="1"/>
                <c:pt idx="0">
                  <c:v>Balanza Comercial Colombia 
(Precio CIF, US$ millones)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Comercial Colombia'!$B$3:$B$27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Comercial Colombia'!$C$3:$C$27</c:f>
              <c:numCache>
                <c:formatCode>"$"\ #,##0</c:formatCode>
                <c:ptCount val="25"/>
                <c:pt idx="0">
                  <c:v>553.12448799999993</c:v>
                </c:pt>
                <c:pt idx="1">
                  <c:v>463.57084799999996</c:v>
                </c:pt>
                <c:pt idx="2">
                  <c:v>384.58038399999998</c:v>
                </c:pt>
                <c:pt idx="3">
                  <c:v>506.04859199999999</c:v>
                </c:pt>
                <c:pt idx="4">
                  <c:v>333.70431999999994</c:v>
                </c:pt>
                <c:pt idx="5">
                  <c:v>142.22988800000007</c:v>
                </c:pt>
                <c:pt idx="6">
                  <c:v>543.516032</c:v>
                </c:pt>
                <c:pt idx="7">
                  <c:v>343.44991999999996</c:v>
                </c:pt>
                <c:pt idx="8">
                  <c:v>401.98185599999999</c:v>
                </c:pt>
                <c:pt idx="9">
                  <c:v>292.64948200000003</c:v>
                </c:pt>
                <c:pt idx="10">
                  <c:v>171.90531099999998</c:v>
                </c:pt>
                <c:pt idx="11">
                  <c:v>144.00849600000004</c:v>
                </c:pt>
                <c:pt idx="12">
                  <c:v>188.75320100000005</c:v>
                </c:pt>
                <c:pt idx="13">
                  <c:v>106.860409</c:v>
                </c:pt>
                <c:pt idx="14">
                  <c:v>322.41781700000001</c:v>
                </c:pt>
                <c:pt idx="15">
                  <c:v>186.05574999999999</c:v>
                </c:pt>
                <c:pt idx="16">
                  <c:v>-228.09925199999998</c:v>
                </c:pt>
                <c:pt idx="17">
                  <c:v>-448.80335700000001</c:v>
                </c:pt>
                <c:pt idx="18">
                  <c:v>489.94446000000005</c:v>
                </c:pt>
                <c:pt idx="19">
                  <c:v>751.46944600000006</c:v>
                </c:pt>
                <c:pt idx="20">
                  <c:v>838.28004799999997</c:v>
                </c:pt>
                <c:pt idx="21">
                  <c:v>572.87089800000001</c:v>
                </c:pt>
                <c:pt idx="22">
                  <c:v>96.485791999999947</c:v>
                </c:pt>
                <c:pt idx="23">
                  <c:v>-541.10438500000032</c:v>
                </c:pt>
                <c:pt idx="24">
                  <c:v>-685.32762900000012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291792"/>
        <c:axId val="461292184"/>
      </c:lineChart>
      <c:catAx>
        <c:axId val="46129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92184"/>
        <c:crosses val="autoZero"/>
        <c:auto val="1"/>
        <c:lblAlgn val="ctr"/>
        <c:lblOffset val="100"/>
        <c:noMultiLvlLbl val="0"/>
      </c:catAx>
      <c:valAx>
        <c:axId val="46129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9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'Indicadores de Apertura'!$A$7:$A$31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Apertura'!$C$7:$C$31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23392"/>
        <c:axId val="403623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Apertura'!$B$6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USA (US$ millones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Apertura'!$A$7:$A$31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Apertura'!$B$7:$B$31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637.10092799999995</c:v>
                      </c:pt>
                      <c:pt idx="1">
                        <c:v>621.05683199999999</c:v>
                      </c:pt>
                      <c:pt idx="2">
                        <c:v>555.76319999999998</c:v>
                      </c:pt>
                      <c:pt idx="3">
                        <c:v>748.16031999999996</c:v>
                      </c:pt>
                      <c:pt idx="4">
                        <c:v>729.03270399999997</c:v>
                      </c:pt>
                      <c:pt idx="5">
                        <c:v>703.38444800000002</c:v>
                      </c:pt>
                      <c:pt idx="6">
                        <c:v>1010.740736</c:v>
                      </c:pt>
                      <c:pt idx="7">
                        <c:v>846.11839999999995</c:v>
                      </c:pt>
                      <c:pt idx="8">
                        <c:v>797.60582399999998</c:v>
                      </c:pt>
                      <c:pt idx="9">
                        <c:v>682.31618500000002</c:v>
                      </c:pt>
                      <c:pt idx="10">
                        <c:v>555.976359</c:v>
                      </c:pt>
                      <c:pt idx="11">
                        <c:v>581.19843800000001</c:v>
                      </c:pt>
                      <c:pt idx="12">
                        <c:v>613.50858200000005</c:v>
                      </c:pt>
                      <c:pt idx="13">
                        <c:v>662.081366</c:v>
                      </c:pt>
                      <c:pt idx="14">
                        <c:v>929.23650299999997</c:v>
                      </c:pt>
                      <c:pt idx="15">
                        <c:v>930.49573999999996</c:v>
                      </c:pt>
                      <c:pt idx="16">
                        <c:v>931.14477299999999</c:v>
                      </c:pt>
                      <c:pt idx="17">
                        <c:v>1104.8938720000001</c:v>
                      </c:pt>
                      <c:pt idx="18">
                        <c:v>1199.6973760000001</c:v>
                      </c:pt>
                      <c:pt idx="19">
                        <c:v>1333.3208540000001</c:v>
                      </c:pt>
                      <c:pt idx="20">
                        <c:v>1654.442814</c:v>
                      </c:pt>
                      <c:pt idx="21">
                        <c:v>1410.311727</c:v>
                      </c:pt>
                      <c:pt idx="22">
                        <c:v>1371.830665</c:v>
                      </c:pt>
                      <c:pt idx="23">
                        <c:v>1638.5983349999999</c:v>
                      </c:pt>
                      <c:pt idx="24">
                        <c:v>1593.37798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Apertura'!$D$6</c:f>
              <c:strCache>
                <c:ptCount val="1"/>
                <c:pt idx="0">
                  <c:v>Porcentaje de 
Exportaciones del PIB a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Apertura'!$D$7:$D$31</c:f>
              <c:numCache>
                <c:formatCode>0.00%</c:formatCode>
                <c:ptCount val="25"/>
                <c:pt idx="0">
                  <c:v>1.5448784157628804E-2</c:v>
                </c:pt>
                <c:pt idx="1">
                  <c:v>1.2602720325766523E-2</c:v>
                </c:pt>
                <c:pt idx="2">
                  <c:v>9.9594606086801478E-3</c:v>
                </c:pt>
                <c:pt idx="3">
                  <c:v>9.1570171546786969E-3</c:v>
                </c:pt>
                <c:pt idx="4">
                  <c:v>7.8808145840196502E-3</c:v>
                </c:pt>
                <c:pt idx="5">
                  <c:v>7.2394363963763217E-3</c:v>
                </c:pt>
                <c:pt idx="6">
                  <c:v>9.4763303834630459E-3</c:v>
                </c:pt>
                <c:pt idx="7">
                  <c:v>8.5949433917771965E-3</c:v>
                </c:pt>
                <c:pt idx="8">
                  <c:v>9.2544540284621429E-3</c:v>
                </c:pt>
                <c:pt idx="9">
                  <c:v>6.8309096333184806E-3</c:v>
                </c:pt>
                <c:pt idx="10">
                  <c:v>5.6614693410165116E-3</c:v>
                </c:pt>
                <c:pt idx="11">
                  <c:v>5.9346298950285316E-3</c:v>
                </c:pt>
                <c:pt idx="12">
                  <c:v>6.4794981962870727E-3</c:v>
                </c:pt>
                <c:pt idx="13">
                  <c:v>5.6551964683964721E-3</c:v>
                </c:pt>
                <c:pt idx="14">
                  <c:v>6.3400434928933217E-3</c:v>
                </c:pt>
                <c:pt idx="15">
                  <c:v>5.7229528500960039E-3</c:v>
                </c:pt>
                <c:pt idx="16">
                  <c:v>4.4892513230707651E-3</c:v>
                </c:pt>
                <c:pt idx="17">
                  <c:v>4.5285795225347772E-3</c:v>
                </c:pt>
                <c:pt idx="18">
                  <c:v>5.1308220200784287E-3</c:v>
                </c:pt>
                <c:pt idx="19">
                  <c:v>4.6454229221881181E-3</c:v>
                </c:pt>
                <c:pt idx="20">
                  <c:v>4.9325225200510942E-3</c:v>
                </c:pt>
                <c:pt idx="21">
                  <c:v>3.8151622304712445E-3</c:v>
                </c:pt>
                <c:pt idx="22">
                  <c:v>3.6082586989687839E-3</c:v>
                </c:pt>
                <c:pt idx="23">
                  <c:v>4.3301505382592805E-3</c:v>
                </c:pt>
                <c:pt idx="24">
                  <c:v>5.4552764002234909E-3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24568"/>
        <c:axId val="403624176"/>
      </c:lineChart>
      <c:catAx>
        <c:axId val="403623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3784"/>
        <c:crosses val="autoZero"/>
        <c:auto val="1"/>
        <c:lblAlgn val="ctr"/>
        <c:lblOffset val="100"/>
        <c:noMultiLvlLbl val="0"/>
      </c:catAx>
      <c:valAx>
        <c:axId val="40362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3392"/>
        <c:crosses val="autoZero"/>
        <c:crossBetween val="between"/>
      </c:valAx>
      <c:valAx>
        <c:axId val="4036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Exportaciones</a:t>
                </a:r>
                <a:r>
                  <a:rPr lang="es-CO" baseline="0"/>
                  <a:t> (%)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4568"/>
        <c:crosses val="max"/>
        <c:crossBetween val="between"/>
      </c:valAx>
      <c:catAx>
        <c:axId val="403624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Apertura'!$C$65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'Indicadores de Apertura'!$A$66:$A$90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Apertura'!$C$66:$C$90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25352"/>
        <c:axId val="403625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Apertura'!$B$65</c15:sqref>
                        </c15:formulaRef>
                      </c:ext>
                    </c:extLst>
                    <c:strCache>
                      <c:ptCount val="1"/>
                      <c:pt idx="0">
                        <c:v>Total exportaciones
 a Colombia (US$ millones)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Apertura'!$A$66:$A$90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Apertura'!$B$66:$B$90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83.976439999999997</c:v>
                      </c:pt>
                      <c:pt idx="1">
                        <c:v>157.485984</c:v>
                      </c:pt>
                      <c:pt idx="2">
                        <c:v>171.182816</c:v>
                      </c:pt>
                      <c:pt idx="3">
                        <c:v>242.111728</c:v>
                      </c:pt>
                      <c:pt idx="4">
                        <c:v>395.32838400000003</c:v>
                      </c:pt>
                      <c:pt idx="5">
                        <c:v>561.15455999999995</c:v>
                      </c:pt>
                      <c:pt idx="6">
                        <c:v>467.22470399999997</c:v>
                      </c:pt>
                      <c:pt idx="7">
                        <c:v>502.66847999999999</c:v>
                      </c:pt>
                      <c:pt idx="8">
                        <c:v>395.62396799999999</c:v>
                      </c:pt>
                      <c:pt idx="9">
                        <c:v>389.66670299999998</c:v>
                      </c:pt>
                      <c:pt idx="10">
                        <c:v>384.07104800000002</c:v>
                      </c:pt>
                      <c:pt idx="11">
                        <c:v>437.18994199999997</c:v>
                      </c:pt>
                      <c:pt idx="12">
                        <c:v>424.755381</c:v>
                      </c:pt>
                      <c:pt idx="13">
                        <c:v>555.220957</c:v>
                      </c:pt>
                      <c:pt idx="14">
                        <c:v>606.81868599999996</c:v>
                      </c:pt>
                      <c:pt idx="15">
                        <c:v>744.43998999999997</c:v>
                      </c:pt>
                      <c:pt idx="16">
                        <c:v>1159.244025</c:v>
                      </c:pt>
                      <c:pt idx="17">
                        <c:v>1553.6972290000001</c:v>
                      </c:pt>
                      <c:pt idx="18">
                        <c:v>709.75291600000003</c:v>
                      </c:pt>
                      <c:pt idx="19">
                        <c:v>581.85140799999999</c:v>
                      </c:pt>
                      <c:pt idx="20">
                        <c:v>816.16276600000003</c:v>
                      </c:pt>
                      <c:pt idx="21">
                        <c:v>837.44082900000001</c:v>
                      </c:pt>
                      <c:pt idx="22">
                        <c:v>1275.344873</c:v>
                      </c:pt>
                      <c:pt idx="23">
                        <c:v>2179.7027200000002</c:v>
                      </c:pt>
                      <c:pt idx="24">
                        <c:v>2278.7056090000001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Apertura'!$D$65</c:f>
              <c:strCache>
                <c:ptCount val="1"/>
                <c:pt idx="0">
                  <c:v>Porcentaje de 
Exportaciones del PIB a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Apertura'!$A$66:$A$90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Apertura'!$D$66:$D$90</c:f>
              <c:numCache>
                <c:formatCode>0.00000%</c:formatCode>
                <c:ptCount val="25"/>
                <c:pt idx="0">
                  <c:v>1.3601531443820523E-7</c:v>
                </c:pt>
                <c:pt idx="1">
                  <c:v>2.4083007062377789E-7</c:v>
                </c:pt>
                <c:pt idx="2">
                  <c:v>2.4885860417595255E-7</c:v>
                </c:pt>
                <c:pt idx="3">
                  <c:v>3.3126261312631222E-7</c:v>
                </c:pt>
                <c:pt idx="4">
                  <c:v>5.1582109743399711E-7</c:v>
                </c:pt>
                <c:pt idx="5">
                  <c:v>6.9276621654203387E-7</c:v>
                </c:pt>
                <c:pt idx="6">
                  <c:v>5.4274715673957704E-7</c:v>
                </c:pt>
                <c:pt idx="7">
                  <c:v>5.5304124645952189E-7</c:v>
                </c:pt>
                <c:pt idx="8">
                  <c:v>4.095221675121607E-7</c:v>
                </c:pt>
                <c:pt idx="9">
                  <c:v>3.7887707941998557E-7</c:v>
                </c:pt>
                <c:pt idx="10">
                  <c:v>3.6158671806273571E-7</c:v>
                </c:pt>
                <c:pt idx="11">
                  <c:v>3.982595166810992E-7</c:v>
                </c:pt>
                <c:pt idx="12">
                  <c:v>3.6901012799428701E-7</c:v>
                </c:pt>
                <c:pt idx="13">
                  <c:v>4.5232115170044178E-7</c:v>
                </c:pt>
                <c:pt idx="14">
                  <c:v>4.6344232802794245E-7</c:v>
                </c:pt>
                <c:pt idx="15">
                  <c:v>5.3727338875718388E-7</c:v>
                </c:pt>
                <c:pt idx="16">
                  <c:v>8.0071366973956728E-7</c:v>
                </c:pt>
                <c:pt idx="17">
                  <c:v>1.0556025227158432E-6</c:v>
                </c:pt>
                <c:pt idx="18">
                  <c:v>4.9224340353202873E-7</c:v>
                </c:pt>
                <c:pt idx="19">
                  <c:v>3.8882447455863833E-7</c:v>
                </c:pt>
                <c:pt idx="20">
                  <c:v>5.2594835546966779E-7</c:v>
                </c:pt>
                <c:pt idx="21">
                  <c:v>5.1837054196916118E-7</c:v>
                </c:pt>
                <c:pt idx="22">
                  <c:v>7.6536795721819868E-7</c:v>
                </c:pt>
                <c:pt idx="23">
                  <c:v>1.2564524650477724E-6</c:v>
                </c:pt>
                <c:pt idx="24">
                  <c:v>1.2696863636677693E-6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26528"/>
        <c:axId val="403626136"/>
      </c:lineChart>
      <c:catAx>
        <c:axId val="403625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5744"/>
        <c:crosses val="autoZero"/>
        <c:auto val="1"/>
        <c:lblAlgn val="ctr"/>
        <c:lblOffset val="100"/>
        <c:noMultiLvlLbl val="0"/>
      </c:catAx>
      <c:valAx>
        <c:axId val="4036257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(US$ billones)</a:t>
                </a:r>
              </a:p>
            </c:rich>
          </c:tx>
          <c:layout>
            <c:manualLayout>
              <c:xMode val="edge"/>
              <c:yMode val="edge"/>
              <c:x val="3.2407407407407406E-2"/>
              <c:y val="0.28954162211205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5352"/>
        <c:crosses val="autoZero"/>
        <c:crossBetween val="between"/>
      </c:valAx>
      <c:valAx>
        <c:axId val="403626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baseline="0">
                    <a:effectLst/>
                  </a:rPr>
                  <a:t>Exportaciones (%)</a:t>
                </a:r>
                <a:endParaRPr lang="es-CO" sz="3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6528"/>
        <c:crosses val="max"/>
        <c:crossBetween val="between"/>
      </c:valAx>
      <c:catAx>
        <c:axId val="40362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26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Apertura'!$C$35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'Indicadores de Apertura'!$A$36:$A$60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Apertura'!$C$36:$C$60</c:f>
              <c:numCache>
                <c:formatCode>"$"\ #,##0</c:formatCode>
                <c:ptCount val="25"/>
                <c:pt idx="0">
                  <c:v>41239.551378248172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97933.392356425262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27312"/>
        <c:axId val="403627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Apertura'!$B$35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
 a Colombia (US$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Apertura'!$A$36:$A$60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Apertura'!$B$36:$B$60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83.976439999999997</c:v>
                      </c:pt>
                      <c:pt idx="1">
                        <c:v>157.485984</c:v>
                      </c:pt>
                      <c:pt idx="2">
                        <c:v>171.182816</c:v>
                      </c:pt>
                      <c:pt idx="3">
                        <c:v>242.111728</c:v>
                      </c:pt>
                      <c:pt idx="4">
                        <c:v>395.32838400000003</c:v>
                      </c:pt>
                      <c:pt idx="5">
                        <c:v>561.15455999999995</c:v>
                      </c:pt>
                      <c:pt idx="6">
                        <c:v>467.22470399999997</c:v>
                      </c:pt>
                      <c:pt idx="7">
                        <c:v>502.66847999999999</c:v>
                      </c:pt>
                      <c:pt idx="8">
                        <c:v>395.62396799999999</c:v>
                      </c:pt>
                      <c:pt idx="9">
                        <c:v>389.66670299999998</c:v>
                      </c:pt>
                      <c:pt idx="10">
                        <c:v>384.07104800000002</c:v>
                      </c:pt>
                      <c:pt idx="11">
                        <c:v>437.18994199999997</c:v>
                      </c:pt>
                      <c:pt idx="12">
                        <c:v>424.755381</c:v>
                      </c:pt>
                      <c:pt idx="13">
                        <c:v>555.220957</c:v>
                      </c:pt>
                      <c:pt idx="14">
                        <c:v>606.81868599999996</c:v>
                      </c:pt>
                      <c:pt idx="15">
                        <c:v>744.43998999999997</c:v>
                      </c:pt>
                      <c:pt idx="16">
                        <c:v>1159.244025</c:v>
                      </c:pt>
                      <c:pt idx="17">
                        <c:v>1553.6972290000001</c:v>
                      </c:pt>
                      <c:pt idx="18">
                        <c:v>709.75291600000003</c:v>
                      </c:pt>
                      <c:pt idx="19">
                        <c:v>581.85140799999999</c:v>
                      </c:pt>
                      <c:pt idx="20">
                        <c:v>816.16276600000003</c:v>
                      </c:pt>
                      <c:pt idx="21">
                        <c:v>837.44082900000001</c:v>
                      </c:pt>
                      <c:pt idx="22">
                        <c:v>1275.344873</c:v>
                      </c:pt>
                      <c:pt idx="23">
                        <c:v>2179.7027200000002</c:v>
                      </c:pt>
                      <c:pt idx="24">
                        <c:v>2278.7056090000001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Apertura'!$D$35</c:f>
              <c:strCache>
                <c:ptCount val="1"/>
                <c:pt idx="0">
                  <c:v>Porcentaje de 
Importaciones del PIB a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Apertura'!$A$36:$A$60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Apertura'!$D$36:$D$60</c:f>
              <c:numCache>
                <c:formatCode>0.0000000%</c:formatCode>
                <c:ptCount val="25"/>
                <c:pt idx="0">
                  <c:v>2.0363082815758615E-9</c:v>
                </c:pt>
                <c:pt idx="1">
                  <c:v>3.1957652010502987E-9</c:v>
                </c:pt>
                <c:pt idx="2">
                  <c:v>3.0676527572083611E-9</c:v>
                </c:pt>
                <c:pt idx="3">
                  <c:v>2.9632970198752362E-9</c:v>
                </c:pt>
                <c:pt idx="4">
                  <c:v>4.2734841345390746E-9</c:v>
                </c:pt>
                <c:pt idx="5">
                  <c:v>5.7755652079139226E-9</c:v>
                </c:pt>
                <c:pt idx="6">
                  <c:v>4.3805255895214338E-9</c:v>
                </c:pt>
                <c:pt idx="7">
                  <c:v>5.1061496008486369E-9</c:v>
                </c:pt>
                <c:pt idx="8">
                  <c:v>4.5903423899946078E-9</c:v>
                </c:pt>
                <c:pt idx="9">
                  <c:v>3.9010917428349607E-9</c:v>
                </c:pt>
                <c:pt idx="10">
                  <c:v>3.9109692846203934E-9</c:v>
                </c:pt>
                <c:pt idx="11">
                  <c:v>4.4641560093094914E-9</c:v>
                </c:pt>
                <c:pt idx="12">
                  <c:v>4.4860036286382831E-9</c:v>
                </c:pt>
                <c:pt idx="13">
                  <c:v>4.7424436881162878E-9</c:v>
                </c:pt>
                <c:pt idx="14">
                  <c:v>4.1402343204552042E-9</c:v>
                </c:pt>
                <c:pt idx="15">
                  <c:v>4.5786291966215141E-9</c:v>
                </c:pt>
                <c:pt idx="16">
                  <c:v>5.5889673914253175E-9</c:v>
                </c:pt>
                <c:pt idx="17">
                  <c:v>6.3680699420771395E-9</c:v>
                </c:pt>
                <c:pt idx="18">
                  <c:v>3.0354454073821991E-9</c:v>
                </c:pt>
                <c:pt idx="19">
                  <c:v>2.0272283748669477E-9</c:v>
                </c:pt>
                <c:pt idx="20">
                  <c:v>2.4332912502361001E-9</c:v>
                </c:pt>
                <c:pt idx="21">
                  <c:v>2.2654371795174955E-9</c:v>
                </c:pt>
                <c:pt idx="22">
                  <c:v>3.3544768677316955E-9</c:v>
                </c:pt>
                <c:pt idx="23">
                  <c:v>5.7600698747525707E-9</c:v>
                </c:pt>
                <c:pt idx="24">
                  <c:v>7.801644737072743E-9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28488"/>
        <c:axId val="403628096"/>
      </c:lineChart>
      <c:catAx>
        <c:axId val="40362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7704"/>
        <c:crosses val="autoZero"/>
        <c:auto val="1"/>
        <c:lblAlgn val="ctr"/>
        <c:lblOffset val="100"/>
        <c:noMultiLvlLbl val="0"/>
      </c:catAx>
      <c:valAx>
        <c:axId val="40362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layout>
            <c:manualLayout>
              <c:xMode val="edge"/>
              <c:yMode val="edge"/>
              <c:x val="2.0163831127914304E-2"/>
              <c:y val="0.16017625540971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7312"/>
        <c:crosses val="autoZero"/>
        <c:crossBetween val="between"/>
      </c:valAx>
      <c:valAx>
        <c:axId val="403628096"/>
        <c:scaling>
          <c:orientation val="minMax"/>
        </c:scaling>
        <c:delete val="0"/>
        <c:axPos val="r"/>
        <c:numFmt formatCode="0.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8488"/>
        <c:crosses val="max"/>
        <c:crossBetween val="between"/>
      </c:valAx>
      <c:catAx>
        <c:axId val="403628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28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Apertura'!$C$95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'Indicadores de Apertura'!$A$96:$A$120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Apertura'!$C$96:$C$120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29272"/>
        <c:axId val="403629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Apertura'!$B$95</c15:sqref>
                        </c15:formulaRef>
                      </c:ext>
                    </c:extLst>
                    <c:strCache>
                      <c:ptCount val="1"/>
                      <c:pt idx="0">
                        <c:v>Total importaciones a USA
 a Colombia (US$ millones)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Apertura'!$A$96:$A$120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Apertura'!$B$96:$B$120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637.10092799999995</c:v>
                      </c:pt>
                      <c:pt idx="1">
                        <c:v>621.05683199999999</c:v>
                      </c:pt>
                      <c:pt idx="2">
                        <c:v>555.76319999999998</c:v>
                      </c:pt>
                      <c:pt idx="3">
                        <c:v>748.16031999999996</c:v>
                      </c:pt>
                      <c:pt idx="4">
                        <c:v>729.03270399999997</c:v>
                      </c:pt>
                      <c:pt idx="5">
                        <c:v>703.38444800000002</c:v>
                      </c:pt>
                      <c:pt idx="6">
                        <c:v>1010.740736</c:v>
                      </c:pt>
                      <c:pt idx="7">
                        <c:v>846.11839999999995</c:v>
                      </c:pt>
                      <c:pt idx="8">
                        <c:v>797.60582399999998</c:v>
                      </c:pt>
                      <c:pt idx="9">
                        <c:v>682.31618500000002</c:v>
                      </c:pt>
                      <c:pt idx="10">
                        <c:v>555.976359</c:v>
                      </c:pt>
                      <c:pt idx="11">
                        <c:v>581.19843800000001</c:v>
                      </c:pt>
                      <c:pt idx="12">
                        <c:v>613.50858200000005</c:v>
                      </c:pt>
                      <c:pt idx="13">
                        <c:v>662.081366</c:v>
                      </c:pt>
                      <c:pt idx="14">
                        <c:v>929.23650299999997</c:v>
                      </c:pt>
                      <c:pt idx="15">
                        <c:v>930.49573999999996</c:v>
                      </c:pt>
                      <c:pt idx="16">
                        <c:v>931.14477299999999</c:v>
                      </c:pt>
                      <c:pt idx="17">
                        <c:v>1104.8938720000001</c:v>
                      </c:pt>
                      <c:pt idx="18">
                        <c:v>1199.6973760000001</c:v>
                      </c:pt>
                      <c:pt idx="19">
                        <c:v>1333.3208540000001</c:v>
                      </c:pt>
                      <c:pt idx="20">
                        <c:v>1654.442814</c:v>
                      </c:pt>
                      <c:pt idx="21">
                        <c:v>1410.311727</c:v>
                      </c:pt>
                      <c:pt idx="22">
                        <c:v>1371.830665</c:v>
                      </c:pt>
                      <c:pt idx="23">
                        <c:v>1638.5983349999999</c:v>
                      </c:pt>
                      <c:pt idx="24">
                        <c:v>1593.37798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Apertura'!$D$95</c:f>
              <c:strCache>
                <c:ptCount val="1"/>
                <c:pt idx="0">
                  <c:v>Porcentaje de 
Importaciones del PIB en 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Apertura'!$A$96:$A$120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Apertura'!$D$96:$D$120</c:f>
              <c:numCache>
                <c:formatCode>0.00000%</c:formatCode>
                <c:ptCount val="25"/>
                <c:pt idx="0">
                  <c:v>1.0319023174927678E-6</c:v>
                </c:pt>
                <c:pt idx="1">
                  <c:v>9.4972998176104185E-7</c:v>
                </c:pt>
                <c:pt idx="2">
                  <c:v>8.0794589922133742E-7</c:v>
                </c:pt>
                <c:pt idx="3">
                  <c:v>1.0236494724477697E-6</c:v>
                </c:pt>
                <c:pt idx="4">
                  <c:v>9.5123564272722279E-7</c:v>
                </c:pt>
                <c:pt idx="5">
                  <c:v>8.6835431367690754E-7</c:v>
                </c:pt>
                <c:pt idx="6">
                  <c:v>1.1741174128174255E-6</c:v>
                </c:pt>
                <c:pt idx="7">
                  <c:v>9.3090852760120616E-7</c:v>
                </c:pt>
                <c:pt idx="8">
                  <c:v>8.2562557449705111E-7</c:v>
                </c:pt>
                <c:pt idx="9">
                  <c:v>6.6342328308658841E-7</c:v>
                </c:pt>
                <c:pt idx="10">
                  <c:v>5.2342832925870355E-7</c:v>
                </c:pt>
                <c:pt idx="11">
                  <c:v>5.2944449717850512E-7</c:v>
                </c:pt>
                <c:pt idx="12">
                  <c:v>5.3299120033846862E-7</c:v>
                </c:pt>
                <c:pt idx="13">
                  <c:v>5.3937698534769413E-7</c:v>
                </c:pt>
                <c:pt idx="14">
                  <c:v>7.0968073029785399E-7</c:v>
                </c:pt>
                <c:pt idx="15">
                  <c:v>6.7155258472066157E-7</c:v>
                </c:pt>
                <c:pt idx="16">
                  <c:v>6.4316082909950418E-7</c:v>
                </c:pt>
                <c:pt idx="17">
                  <c:v>7.506795641047487E-7</c:v>
                </c:pt>
                <c:pt idx="18">
                  <c:v>8.3204042739105006E-7</c:v>
                </c:pt>
                <c:pt idx="19">
                  <c:v>8.9099686508728874E-7</c:v>
                </c:pt>
                <c:pt idx="20">
                  <c:v>1.066149441619969E-6</c:v>
                </c:pt>
                <c:pt idx="21">
                  <c:v>8.7297398091209334E-7</c:v>
                </c:pt>
                <c:pt idx="22">
                  <c:v>8.232716153478692E-7</c:v>
                </c:pt>
                <c:pt idx="23">
                  <c:v>9.4454206912854842E-7</c:v>
                </c:pt>
                <c:pt idx="24">
                  <c:v>8.8782433561583231E-7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0448"/>
        <c:axId val="403630056"/>
      </c:lineChart>
      <c:catAx>
        <c:axId val="403629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9664"/>
        <c:crosses val="autoZero"/>
        <c:auto val="1"/>
        <c:lblAlgn val="ctr"/>
        <c:lblOffset val="100"/>
        <c:noMultiLvlLbl val="0"/>
      </c:catAx>
      <c:valAx>
        <c:axId val="4036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29272"/>
        <c:crosses val="autoZero"/>
        <c:crossBetween val="between"/>
      </c:valAx>
      <c:valAx>
        <c:axId val="403630056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0448"/>
        <c:crosses val="max"/>
        <c:crossBetween val="between"/>
      </c:valAx>
      <c:catAx>
        <c:axId val="403630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30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Apertura'!$C$124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'Indicadores de Apertura'!$A$125:$A$149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Apertura'!$C$125:$C$149</c:f>
              <c:numCache>
                <c:formatCode>"$"\ #,##0</c:formatCode>
                <c:ptCount val="25"/>
                <c:pt idx="0">
                  <c:v>41239.551378248201</c:v>
                </c:pt>
                <c:pt idx="1">
                  <c:v>49279.585355094838</c:v>
                </c:pt>
                <c:pt idx="2">
                  <c:v>55802.540100979531</c:v>
                </c:pt>
                <c:pt idx="3">
                  <c:v>81703.496603993364</c:v>
                </c:pt>
                <c:pt idx="4">
                  <c:v>92507.277798198498</c:v>
                </c:pt>
                <c:pt idx="5">
                  <c:v>97160.111573336981</c:v>
                </c:pt>
                <c:pt idx="6">
                  <c:v>106659.5079635281</c:v>
                </c:pt>
                <c:pt idx="7">
                  <c:v>98443.743190849113</c:v>
                </c:pt>
                <c:pt idx="8">
                  <c:v>86186.156584381664</c:v>
                </c:pt>
                <c:pt idx="9">
                  <c:v>99886.577575544405</c:v>
                </c:pt>
                <c:pt idx="10">
                  <c:v>98203.544965267793</c:v>
                </c:pt>
                <c:pt idx="11">
                  <c:v>97933.392356425305</c:v>
                </c:pt>
                <c:pt idx="12">
                  <c:v>94684.582573316715</c:v>
                </c:pt>
                <c:pt idx="13">
                  <c:v>117074.86551527939</c:v>
                </c:pt>
                <c:pt idx="14">
                  <c:v>146566.26631057015</c:v>
                </c:pt>
                <c:pt idx="15">
                  <c:v>162590.1460964143</c:v>
                </c:pt>
                <c:pt idx="16">
                  <c:v>207416.49464237894</c:v>
                </c:pt>
                <c:pt idx="17">
                  <c:v>243982.43787084011</c:v>
                </c:pt>
                <c:pt idx="18">
                  <c:v>233821.6705442575</c:v>
                </c:pt>
                <c:pt idx="19">
                  <c:v>287018.18463752925</c:v>
                </c:pt>
                <c:pt idx="20">
                  <c:v>335415.15670218616</c:v>
                </c:pt>
                <c:pt idx="21">
                  <c:v>369659.70037551981</c:v>
                </c:pt>
                <c:pt idx="22">
                  <c:v>380191.88186037214</c:v>
                </c:pt>
                <c:pt idx="23">
                  <c:v>378416.02053371473</c:v>
                </c:pt>
                <c:pt idx="24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31232"/>
        <c:axId val="403631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Apertura'!$B$124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Colombia 
(Precio CIF,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Apertura'!$A$125:$A$149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Apertura'!$B$125:$B$149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Apertura'!$D$124</c:f>
              <c:strCache>
                <c:ptCount val="1"/>
                <c:pt idx="0">
                  <c:v>Porcentaje de 
Intercambio Comercial del PIB Colombia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Apertura'!$A$125:$A$149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Apertura'!$D$125:$D$149</c:f>
              <c:numCache>
                <c:formatCode>0.00%</c:formatCode>
                <c:ptCount val="25"/>
                <c:pt idx="0">
                  <c:v>1.7485092439204666E-2</c:v>
                </c:pt>
                <c:pt idx="1">
                  <c:v>1.579848552681682E-2</c:v>
                </c:pt>
                <c:pt idx="2">
                  <c:v>1.3027113365888509E-2</c:v>
                </c:pt>
                <c:pt idx="3">
                  <c:v>1.2120314174553934E-2</c:v>
                </c:pt>
                <c:pt idx="4">
                  <c:v>1.2154298718558726E-2</c:v>
                </c:pt>
                <c:pt idx="5">
                  <c:v>1.3015001604290245E-2</c:v>
                </c:pt>
                <c:pt idx="6">
                  <c:v>1.3856855972984479E-2</c:v>
                </c:pt>
                <c:pt idx="7">
                  <c:v>1.3701092992625834E-2</c:v>
                </c:pt>
                <c:pt idx="8">
                  <c:v>1.3844796418456751E-2</c:v>
                </c:pt>
                <c:pt idx="9">
                  <c:v>1.0732001376153441E-2</c:v>
                </c:pt>
                <c:pt idx="10">
                  <c:v>9.5724386256369042E-3</c:v>
                </c:pt>
                <c:pt idx="11">
                  <c:v>1.0398785904338017E-2</c:v>
                </c:pt>
                <c:pt idx="12">
                  <c:v>1.0965501824925358E-2</c:v>
                </c:pt>
                <c:pt idx="13">
                  <c:v>1.0397640156512759E-2</c:v>
                </c:pt>
                <c:pt idx="14">
                  <c:v>1.0480277813348527E-2</c:v>
                </c:pt>
                <c:pt idx="15">
                  <c:v>1.0301582046717517E-2</c:v>
                </c:pt>
                <c:pt idx="16">
                  <c:v>1.0078218714496084E-2</c:v>
                </c:pt>
                <c:pt idx="17">
                  <c:v>1.0896649464611916E-2</c:v>
                </c:pt>
                <c:pt idx="18">
                  <c:v>8.1662674274606273E-3</c:v>
                </c:pt>
                <c:pt idx="19">
                  <c:v>6.6726512970550662E-3</c:v>
                </c:pt>
                <c:pt idx="20">
                  <c:v>7.365813770287194E-3</c:v>
                </c:pt>
                <c:pt idx="21">
                  <c:v>6.080599409988739E-3</c:v>
                </c:pt>
                <c:pt idx="22">
                  <c:v>6.9627355667004794E-3</c:v>
                </c:pt>
                <c:pt idx="23">
                  <c:v>1.0090220413011851E-2</c:v>
                </c:pt>
                <c:pt idx="24">
                  <c:v>1.3256921137296233E-2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2408"/>
        <c:axId val="403632016"/>
      </c:lineChart>
      <c:catAx>
        <c:axId val="403631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1624"/>
        <c:crosses val="autoZero"/>
        <c:auto val="1"/>
        <c:lblAlgn val="ctr"/>
        <c:lblOffset val="100"/>
        <c:noMultiLvlLbl val="0"/>
      </c:catAx>
      <c:valAx>
        <c:axId val="40363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Miles de millones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1232"/>
        <c:crosses val="autoZero"/>
        <c:crossBetween val="between"/>
        <c:majorUnit val="80000"/>
      </c:valAx>
      <c:valAx>
        <c:axId val="403632016"/>
        <c:scaling>
          <c:orientation val="minMax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2408"/>
        <c:crosses val="max"/>
        <c:crossBetween val="between"/>
        <c:majorUnit val="4.000000000000001E-3"/>
      </c:valAx>
      <c:catAx>
        <c:axId val="403632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32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de Apertura'!$C$153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'Indicadores de Apertura'!$A$154:$A$178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Apertura'!$C$154:$C$178</c:f>
              <c:numCache>
                <c:formatCode>"$"\ #,##0</c:formatCode>
                <c:ptCount val="25"/>
                <c:pt idx="0">
                  <c:v>6174.0429999999997</c:v>
                </c:pt>
                <c:pt idx="1">
                  <c:v>6539.299</c:v>
                </c:pt>
                <c:pt idx="2">
                  <c:v>6878.7179999999998</c:v>
                </c:pt>
                <c:pt idx="3">
                  <c:v>7308.7550000000001</c:v>
                </c:pt>
                <c:pt idx="4">
                  <c:v>7664.06</c:v>
                </c:pt>
                <c:pt idx="5">
                  <c:v>8100.201</c:v>
                </c:pt>
                <c:pt idx="6">
                  <c:v>8608.5149999999994</c:v>
                </c:pt>
                <c:pt idx="7">
                  <c:v>9089.1679999999997</c:v>
                </c:pt>
                <c:pt idx="8">
                  <c:v>9660.6239999999998</c:v>
                </c:pt>
                <c:pt idx="9">
                  <c:v>10284.779</c:v>
                </c:pt>
                <c:pt idx="10">
                  <c:v>10621.824000000001</c:v>
                </c:pt>
                <c:pt idx="11">
                  <c:v>10977.513999999999</c:v>
                </c:pt>
                <c:pt idx="12">
                  <c:v>11510.67</c:v>
                </c:pt>
                <c:pt idx="13">
                  <c:v>12274.928</c:v>
                </c:pt>
                <c:pt idx="14">
                  <c:v>13093.726000000001</c:v>
                </c:pt>
                <c:pt idx="15">
                  <c:v>13855.888000000001</c:v>
                </c:pt>
                <c:pt idx="16">
                  <c:v>14477.635</c:v>
                </c:pt>
                <c:pt idx="17">
                  <c:v>14718.582</c:v>
                </c:pt>
                <c:pt idx="18">
                  <c:v>14418.739</c:v>
                </c:pt>
                <c:pt idx="19">
                  <c:v>14964.371999999999</c:v>
                </c:pt>
                <c:pt idx="20">
                  <c:v>15517.925999999999</c:v>
                </c:pt>
                <c:pt idx="21">
                  <c:v>16155.254999999999</c:v>
                </c:pt>
                <c:pt idx="22">
                  <c:v>16663.16</c:v>
                </c:pt>
                <c:pt idx="23">
                  <c:v>17348.071499999998</c:v>
                </c:pt>
                <c:pt idx="24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633192"/>
        <c:axId val="403633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'Indicadores de Apertura'!$B$153</c15:sqref>
                        </c15:formulaRef>
                      </c:ext>
                    </c:extLst>
                    <c:strCache>
                      <c:ptCount val="1"/>
                      <c:pt idx="0">
                        <c:v>Balanza Comercial Absoluta USA
(Precio CIF, US$ millones)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'Indicadores de Apertura'!$A$154:$A$178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Apertura'!$B$154:$B$178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721.07736799999998</c:v>
                      </c:pt>
                      <c:pt idx="1">
                        <c:v>778.54281600000002</c:v>
                      </c:pt>
                      <c:pt idx="2">
                        <c:v>726.94601599999999</c:v>
                      </c:pt>
                      <c:pt idx="3">
                        <c:v>990.27204799999993</c:v>
                      </c:pt>
                      <c:pt idx="4">
                        <c:v>1124.3610880000001</c:v>
                      </c:pt>
                      <c:pt idx="5">
                        <c:v>1264.539008</c:v>
                      </c:pt>
                      <c:pt idx="6">
                        <c:v>1477.9654399999999</c:v>
                      </c:pt>
                      <c:pt idx="7">
                        <c:v>1348.7868799999999</c:v>
                      </c:pt>
                      <c:pt idx="8">
                        <c:v>1193.2297920000001</c:v>
                      </c:pt>
                      <c:pt idx="9">
                        <c:v>1071.982888</c:v>
                      </c:pt>
                      <c:pt idx="10">
                        <c:v>940.04740700000002</c:v>
                      </c:pt>
                      <c:pt idx="11">
                        <c:v>1018.38838</c:v>
                      </c:pt>
                      <c:pt idx="12">
                        <c:v>1038.2639630000001</c:v>
                      </c:pt>
                      <c:pt idx="13">
                        <c:v>1217.3023229999999</c:v>
                      </c:pt>
                      <c:pt idx="14">
                        <c:v>1536.0551889999999</c:v>
                      </c:pt>
                      <c:pt idx="15">
                        <c:v>1674.9357299999999</c:v>
                      </c:pt>
                      <c:pt idx="16">
                        <c:v>2090.388798</c:v>
                      </c:pt>
                      <c:pt idx="17">
                        <c:v>2658.591101</c:v>
                      </c:pt>
                      <c:pt idx="18">
                        <c:v>1909.450292</c:v>
                      </c:pt>
                      <c:pt idx="19">
                        <c:v>1915.172262</c:v>
                      </c:pt>
                      <c:pt idx="20">
                        <c:v>2470.6055799999999</c:v>
                      </c:pt>
                      <c:pt idx="21">
                        <c:v>2247.7525559999999</c:v>
                      </c:pt>
                      <c:pt idx="22">
                        <c:v>2647.175538</c:v>
                      </c:pt>
                      <c:pt idx="23">
                        <c:v>3818.3010549999999</c:v>
                      </c:pt>
                      <c:pt idx="24">
                        <c:v>3872.0835889999998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de Apertura'!$D$153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Apertura'!$A$154:$A$178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Apertura'!$D$154:$D$178</c:f>
              <c:numCache>
                <c:formatCode>0.00000%</c:formatCode>
                <c:ptCount val="25"/>
                <c:pt idx="0">
                  <c:v>1.167917631930973E-6</c:v>
                </c:pt>
                <c:pt idx="1">
                  <c:v>1.19056005238482E-6</c:v>
                </c:pt>
                <c:pt idx="2">
                  <c:v>1.0568045033972901E-6</c:v>
                </c:pt>
                <c:pt idx="3">
                  <c:v>1.3549120855740821E-6</c:v>
                </c:pt>
                <c:pt idx="4">
                  <c:v>1.4670567401612201E-6</c:v>
                </c:pt>
                <c:pt idx="5">
                  <c:v>1.5611205302189416E-6</c:v>
                </c:pt>
                <c:pt idx="6">
                  <c:v>1.7168645695570027E-6</c:v>
                </c:pt>
                <c:pt idx="7">
                  <c:v>1.4839497740607281E-6</c:v>
                </c:pt>
                <c:pt idx="8">
                  <c:v>1.2351477420092119E-6</c:v>
                </c:pt>
                <c:pt idx="9">
                  <c:v>1.042300362506574E-6</c:v>
                </c:pt>
                <c:pt idx="10">
                  <c:v>8.8501504732143942E-7</c:v>
                </c:pt>
                <c:pt idx="11">
                  <c:v>9.2770401385960437E-7</c:v>
                </c:pt>
                <c:pt idx="12">
                  <c:v>9.0200132833275579E-7</c:v>
                </c:pt>
                <c:pt idx="13">
                  <c:v>9.916981370481357E-7</c:v>
                </c:pt>
                <c:pt idx="14">
                  <c:v>1.1731230583257964E-6</c:v>
                </c:pt>
                <c:pt idx="15">
                  <c:v>1.2088259734778457E-6</c:v>
                </c:pt>
                <c:pt idx="16">
                  <c:v>1.4438744988390713E-6</c:v>
                </c:pt>
                <c:pt idx="17">
                  <c:v>1.8062820868205918E-6</c:v>
                </c:pt>
                <c:pt idx="18">
                  <c:v>1.3242838309230787E-6</c:v>
                </c:pt>
                <c:pt idx="19">
                  <c:v>1.279821339645927E-6</c:v>
                </c:pt>
                <c:pt idx="20">
                  <c:v>1.592097797089637E-6</c:v>
                </c:pt>
                <c:pt idx="21">
                  <c:v>1.3913445228812544E-6</c:v>
                </c:pt>
                <c:pt idx="22">
                  <c:v>1.588639572566068E-6</c:v>
                </c:pt>
                <c:pt idx="23">
                  <c:v>2.2009945341763205E-6</c:v>
                </c:pt>
                <c:pt idx="24">
                  <c:v>2.1575106992836015E-6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4368"/>
        <c:axId val="403633976"/>
      </c:lineChart>
      <c:catAx>
        <c:axId val="403633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3584"/>
        <c:crosses val="autoZero"/>
        <c:auto val="1"/>
        <c:lblAlgn val="ctr"/>
        <c:lblOffset val="100"/>
        <c:noMultiLvlLbl val="0"/>
      </c:catAx>
      <c:valAx>
        <c:axId val="40363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US$ Billones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3192"/>
        <c:crosses val="autoZero"/>
        <c:crossBetween val="between"/>
        <c:majorUnit val="4000"/>
      </c:valAx>
      <c:valAx>
        <c:axId val="403633976"/>
        <c:scaling>
          <c:orientation val="minMax"/>
        </c:scaling>
        <c:delete val="0"/>
        <c:axPos val="r"/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634368"/>
        <c:crosses val="max"/>
        <c:crossBetween val="between"/>
      </c:valAx>
      <c:catAx>
        <c:axId val="40363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33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8.xml"/><Relationship Id="rId12" Type="http://schemas.openxmlformats.org/officeDocument/2006/relationships/chart" Target="../charts/chart11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7.xml"/><Relationship Id="rId11" Type="http://schemas.openxmlformats.org/officeDocument/2006/relationships/image" Target="../media/image5.png"/><Relationship Id="rId5" Type="http://schemas.openxmlformats.org/officeDocument/2006/relationships/chart" Target="../charts/chart6.xml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9.png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42862</xdr:rowOff>
    </xdr:from>
    <xdr:to>
      <xdr:col>10</xdr:col>
      <xdr:colOff>95250</xdr:colOff>
      <xdr:row>17</xdr:row>
      <xdr:rowOff>119062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128587</xdr:rowOff>
    </xdr:from>
    <xdr:to>
      <xdr:col>12</xdr:col>
      <xdr:colOff>0</xdr:colOff>
      <xdr:row>19</xdr:row>
      <xdr:rowOff>14287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8</xdr:row>
      <xdr:rowOff>128587</xdr:rowOff>
    </xdr:from>
    <xdr:to>
      <xdr:col>11</xdr:col>
      <xdr:colOff>447675</xdr:colOff>
      <xdr:row>23</xdr:row>
      <xdr:rowOff>14287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590549</xdr:colOff>
      <xdr:row>3</xdr:row>
      <xdr:rowOff>161925</xdr:rowOff>
    </xdr:from>
    <xdr:to>
      <xdr:col>7</xdr:col>
      <xdr:colOff>552450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9" y="73342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11</xdr:row>
      <xdr:rowOff>0</xdr:rowOff>
    </xdr:from>
    <xdr:to>
      <xdr:col>12</xdr:col>
      <xdr:colOff>695324</xdr:colOff>
      <xdr:row>29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504824</xdr:colOff>
      <xdr:row>64</xdr:row>
      <xdr:rowOff>152399</xdr:rowOff>
    </xdr:from>
    <xdr:to>
      <xdr:col>12</xdr:col>
      <xdr:colOff>533399</xdr:colOff>
      <xdr:row>83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7</xdr:row>
      <xdr:rowOff>123825</xdr:rowOff>
    </xdr:from>
    <xdr:to>
      <xdr:col>9</xdr:col>
      <xdr:colOff>323850</xdr:colOff>
      <xdr:row>9</xdr:row>
      <xdr:rowOff>95250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5732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561975</xdr:colOff>
      <xdr:row>36</xdr:row>
      <xdr:rowOff>142875</xdr:rowOff>
    </xdr:from>
    <xdr:to>
      <xdr:col>9</xdr:col>
      <xdr:colOff>276225</xdr:colOff>
      <xdr:row>38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00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38099</xdr:colOff>
      <xdr:row>39</xdr:row>
      <xdr:rowOff>138111</xdr:rowOff>
    </xdr:from>
    <xdr:to>
      <xdr:col>12</xdr:col>
      <xdr:colOff>485775</xdr:colOff>
      <xdr:row>55</xdr:row>
      <xdr:rowOff>28574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438150</xdr:colOff>
      <xdr:row>96</xdr:row>
      <xdr:rowOff>19050</xdr:rowOff>
    </xdr:from>
    <xdr:to>
      <xdr:col>9</xdr:col>
      <xdr:colOff>247650</xdr:colOff>
      <xdr:row>97</xdr:row>
      <xdr:rowOff>180975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830705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514350</xdr:colOff>
      <xdr:row>62</xdr:row>
      <xdr:rowOff>104775</xdr:rowOff>
    </xdr:from>
    <xdr:to>
      <xdr:col>9</xdr:col>
      <xdr:colOff>323850</xdr:colOff>
      <xdr:row>64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1915775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</xdr:colOff>
      <xdr:row>99</xdr:row>
      <xdr:rowOff>14286</xdr:rowOff>
    </xdr:from>
    <xdr:to>
      <xdr:col>12</xdr:col>
      <xdr:colOff>638174</xdr:colOff>
      <xdr:row>115</xdr:row>
      <xdr:rowOff>76199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190499</xdr:colOff>
      <xdr:row>128</xdr:row>
      <xdr:rowOff>147636</xdr:rowOff>
    </xdr:from>
    <xdr:to>
      <xdr:col>12</xdr:col>
      <xdr:colOff>314324</xdr:colOff>
      <xdr:row>145</xdr:row>
      <xdr:rowOff>76199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466725</xdr:colOff>
      <xdr:row>126</xdr:row>
      <xdr:rowOff>76200</xdr:rowOff>
    </xdr:from>
    <xdr:to>
      <xdr:col>9</xdr:col>
      <xdr:colOff>228600</xdr:colOff>
      <xdr:row>128</xdr:row>
      <xdr:rowOff>57150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079200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323849</xdr:colOff>
      <xdr:row>158</xdr:row>
      <xdr:rowOff>4762</xdr:rowOff>
    </xdr:from>
    <xdr:to>
      <xdr:col>12</xdr:col>
      <xdr:colOff>304799</xdr:colOff>
      <xdr:row>172</xdr:row>
      <xdr:rowOff>80962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590550</xdr:colOff>
      <xdr:row>155</xdr:row>
      <xdr:rowOff>85725</xdr:rowOff>
    </xdr:from>
    <xdr:to>
      <xdr:col>9</xdr:col>
      <xdr:colOff>352425</xdr:colOff>
      <xdr:row>157</xdr:row>
      <xdr:rowOff>66675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961322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285750</xdr:colOff>
      <xdr:row>187</xdr:row>
      <xdr:rowOff>185737</xdr:rowOff>
    </xdr:from>
    <xdr:to>
      <xdr:col>12</xdr:col>
      <xdr:colOff>504825</xdr:colOff>
      <xdr:row>204</xdr:row>
      <xdr:rowOff>180975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504825</xdr:colOff>
      <xdr:row>185</xdr:row>
      <xdr:rowOff>0</xdr:rowOff>
    </xdr:from>
    <xdr:to>
      <xdr:col>9</xdr:col>
      <xdr:colOff>266700</xdr:colOff>
      <xdr:row>187</xdr:row>
      <xdr:rowOff>85725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352425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600075</xdr:colOff>
      <xdr:row>218</xdr:row>
      <xdr:rowOff>157162</xdr:rowOff>
    </xdr:from>
    <xdr:to>
      <xdr:col>12</xdr:col>
      <xdr:colOff>76200</xdr:colOff>
      <xdr:row>233</xdr:row>
      <xdr:rowOff>42862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523875</xdr:colOff>
      <xdr:row>215</xdr:row>
      <xdr:rowOff>38100</xdr:rowOff>
    </xdr:from>
    <xdr:to>
      <xdr:col>9</xdr:col>
      <xdr:colOff>285750</xdr:colOff>
      <xdr:row>217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0995600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126203</xdr:colOff>
      <xdr:row>13</xdr:row>
      <xdr:rowOff>9524</xdr:rowOff>
    </xdr:from>
    <xdr:to>
      <xdr:col>15</xdr:col>
      <xdr:colOff>416717</xdr:colOff>
      <xdr:row>32</xdr:row>
      <xdr:rowOff>4762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230980</xdr:colOff>
      <xdr:row>100</xdr:row>
      <xdr:rowOff>190499</xdr:rowOff>
    </xdr:from>
    <xdr:to>
      <xdr:col>14</xdr:col>
      <xdr:colOff>202406</xdr:colOff>
      <xdr:row>117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3" y="1381125"/>
          <a:ext cx="109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97</xdr:row>
      <xdr:rowOff>166687</xdr:rowOff>
    </xdr:from>
    <xdr:to>
      <xdr:col>10</xdr:col>
      <xdr:colOff>107155</xdr:colOff>
      <xdr:row>99</xdr:row>
      <xdr:rowOff>138112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8645187"/>
          <a:ext cx="1559718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36</xdr:row>
      <xdr:rowOff>178594</xdr:rowOff>
    </xdr:from>
    <xdr:to>
      <xdr:col>10</xdr:col>
      <xdr:colOff>33337</xdr:colOff>
      <xdr:row>38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7036594"/>
          <a:ext cx="16764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127</xdr:row>
      <xdr:rowOff>107157</xdr:rowOff>
    </xdr:from>
    <xdr:to>
      <xdr:col>9</xdr:col>
      <xdr:colOff>188119</xdr:colOff>
      <xdr:row>129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0657"/>
          <a:ext cx="11406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67</xdr:row>
      <xdr:rowOff>154781</xdr:rowOff>
    </xdr:from>
    <xdr:to>
      <xdr:col>10</xdr:col>
      <xdr:colOff>311944</xdr:colOff>
      <xdr:row>69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12918281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158</xdr:row>
      <xdr:rowOff>107156</xdr:rowOff>
    </xdr:from>
    <xdr:to>
      <xdr:col>10</xdr:col>
      <xdr:colOff>371475</xdr:colOff>
      <xdr:row>160</xdr:row>
      <xdr:rowOff>78581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206156"/>
          <a:ext cx="20383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11</xdr:row>
      <xdr:rowOff>76200</xdr:rowOff>
    </xdr:from>
    <xdr:to>
      <xdr:col>15</xdr:col>
      <xdr:colOff>533400</xdr:colOff>
      <xdr:row>27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8</xdr:row>
      <xdr:rowOff>9525</xdr:rowOff>
    </xdr:from>
    <xdr:to>
      <xdr:col>11</xdr:col>
      <xdr:colOff>238125</xdr:colOff>
      <xdr:row>9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533525"/>
          <a:ext cx="1581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752474</xdr:colOff>
      <xdr:row>41</xdr:row>
      <xdr:rowOff>14287</xdr:rowOff>
    </xdr:from>
    <xdr:to>
      <xdr:col>15</xdr:col>
      <xdr:colOff>266699</xdr:colOff>
      <xdr:row>56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38</xdr:row>
      <xdr:rowOff>66675</xdr:rowOff>
    </xdr:from>
    <xdr:to>
      <xdr:col>11</xdr:col>
      <xdr:colOff>85725</xdr:colOff>
      <xdr:row>40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5675"/>
          <a:ext cx="1524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68</xdr:row>
      <xdr:rowOff>161925</xdr:rowOff>
    </xdr:from>
    <xdr:to>
      <xdr:col>11</xdr:col>
      <xdr:colOff>533400</xdr:colOff>
      <xdr:row>70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3115925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72</xdr:row>
      <xdr:rowOff>61912</xdr:rowOff>
    </xdr:from>
    <xdr:to>
      <xdr:col>13</xdr:col>
      <xdr:colOff>571500</xdr:colOff>
      <xdr:row>86</xdr:row>
      <xdr:rowOff>138112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212461</xdr:colOff>
      <xdr:row>12</xdr:row>
      <xdr:rowOff>11642</xdr:rowOff>
    </xdr:from>
    <xdr:to>
      <xdr:col>13</xdr:col>
      <xdr:colOff>60061</xdr:colOff>
      <xdr:row>14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4461" y="2297642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706436</xdr:colOff>
      <xdr:row>42</xdr:row>
      <xdr:rowOff>60856</xdr:rowOff>
    </xdr:from>
    <xdr:to>
      <xdr:col>14</xdr:col>
      <xdr:colOff>392905</xdr:colOff>
      <xdr:row>46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436" y="806185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68</xdr:row>
      <xdr:rowOff>130969</xdr:rowOff>
    </xdr:from>
    <xdr:to>
      <xdr:col>12</xdr:col>
      <xdr:colOff>392906</xdr:colOff>
      <xdr:row>70</xdr:row>
      <xdr:rowOff>188119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13084969"/>
          <a:ext cx="186928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conomi\Downloads\Alimentos%20y%20animales%20v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USA"/>
      <sheetName val="Exportaciones Colombia"/>
      <sheetName val="Balanza Comercial Colombia"/>
      <sheetName val="Indicadores de Competitividad"/>
      <sheetName val="Hoja1"/>
    </sheetNames>
    <sheetDataSet>
      <sheetData sheetId="0"/>
      <sheetData sheetId="1"/>
      <sheetData sheetId="2"/>
      <sheetData sheetId="3"/>
      <sheetData sheetId="4">
        <row r="68">
          <cell r="D68" t="str">
            <v>Exportaciones 
por habitante</v>
          </cell>
        </row>
        <row r="69">
          <cell r="A69">
            <v>1991</v>
          </cell>
          <cell r="D69">
            <v>18.29142985601441</v>
          </cell>
        </row>
        <row r="70">
          <cell r="A70">
            <v>1992</v>
          </cell>
          <cell r="D70">
            <v>17.484245405667757</v>
          </cell>
        </row>
        <row r="71">
          <cell r="A71">
            <v>1993</v>
          </cell>
          <cell r="D71">
            <v>15.349560644280125</v>
          </cell>
        </row>
        <row r="72">
          <cell r="A72">
            <v>1994</v>
          </cell>
          <cell r="D72">
            <v>20.300706804339999</v>
          </cell>
        </row>
        <row r="73">
          <cell r="A73">
            <v>1995</v>
          </cell>
          <cell r="D73">
            <v>19.455303272422015</v>
          </cell>
        </row>
        <row r="74">
          <cell r="A74">
            <v>1996</v>
          </cell>
          <cell r="D74">
            <v>18.477028584337784</v>
          </cell>
        </row>
        <row r="75">
          <cell r="A75">
            <v>1997</v>
          </cell>
          <cell r="D75">
            <v>26.160803905383752</v>
          </cell>
        </row>
        <row r="76">
          <cell r="A76">
            <v>1998</v>
          </cell>
          <cell r="D76">
            <v>21.593215432160139</v>
          </cell>
        </row>
        <row r="77">
          <cell r="A77">
            <v>1999</v>
          </cell>
          <cell r="D77">
            <v>20.075253056835155</v>
          </cell>
        </row>
        <row r="78">
          <cell r="A78">
            <v>2000</v>
          </cell>
          <cell r="D78">
            <v>16.9327869919574</v>
          </cell>
        </row>
        <row r="79">
          <cell r="A79">
            <v>2001</v>
          </cell>
          <cell r="D79">
            <v>13.622350459618293</v>
          </cell>
        </row>
        <row r="80">
          <cell r="A80">
            <v>2002</v>
          </cell>
          <cell r="D80">
            <v>14.062786736927235</v>
          </cell>
        </row>
        <row r="81">
          <cell r="A81">
            <v>2003</v>
          </cell>
          <cell r="D81">
            <v>14.660067936217962</v>
          </cell>
        </row>
        <row r="82">
          <cell r="A82">
            <v>2004</v>
          </cell>
          <cell r="D82">
            <v>15.626740099227989</v>
          </cell>
        </row>
        <row r="83">
          <cell r="A83">
            <v>2005</v>
          </cell>
          <cell r="D83">
            <v>21.66628606040506</v>
          </cell>
        </row>
        <row r="84">
          <cell r="A84">
            <v>2006</v>
          </cell>
          <cell r="D84">
            <v>21.437052094878407</v>
          </cell>
        </row>
        <row r="85">
          <cell r="A85">
            <v>2007</v>
          </cell>
          <cell r="D85">
            <v>21.19758412886091</v>
          </cell>
        </row>
        <row r="86">
          <cell r="A86">
            <v>2008</v>
          </cell>
          <cell r="D86">
            <v>24.856363593947307</v>
          </cell>
        </row>
        <row r="87">
          <cell r="A87">
            <v>2009</v>
          </cell>
          <cell r="D87">
            <v>26.67248842744516</v>
          </cell>
        </row>
        <row r="88">
          <cell r="A88">
            <v>2010</v>
          </cell>
          <cell r="D88">
            <v>29.297583867169607</v>
          </cell>
        </row>
        <row r="89">
          <cell r="A89">
            <v>2011</v>
          </cell>
          <cell r="D89">
            <v>35.931309601314602</v>
          </cell>
        </row>
        <row r="90">
          <cell r="A90">
            <v>2012</v>
          </cell>
          <cell r="D90">
            <v>30.276009743113747</v>
          </cell>
        </row>
        <row r="91">
          <cell r="A91">
            <v>2013</v>
          </cell>
          <cell r="D91">
            <v>29.112881177258021</v>
          </cell>
        </row>
        <row r="92">
          <cell r="A92">
            <v>2014</v>
          </cell>
          <cell r="D92">
            <v>34.379708318531989</v>
          </cell>
        </row>
        <row r="93">
          <cell r="A93">
            <v>2015</v>
          </cell>
          <cell r="D93">
            <v>33.055299309250039</v>
          </cell>
        </row>
        <row r="98">
          <cell r="D98" t="str">
            <v>Importaciones 
por habitante</v>
          </cell>
        </row>
        <row r="99">
          <cell r="A99">
            <v>1991</v>
          </cell>
          <cell r="D99">
            <v>2.410998154781848</v>
          </cell>
        </row>
        <row r="100">
          <cell r="A100">
            <v>1992</v>
          </cell>
          <cell r="D100">
            <v>4.4336096961397979</v>
          </cell>
        </row>
        <row r="101">
          <cell r="A101">
            <v>1993</v>
          </cell>
          <cell r="D101">
            <v>4.7278787358548486</v>
          </cell>
        </row>
        <row r="102">
          <cell r="A102">
            <v>1994</v>
          </cell>
          <cell r="D102">
            <v>6.5694999756470853</v>
          </cell>
        </row>
        <row r="103">
          <cell r="A103">
            <v>1995</v>
          </cell>
          <cell r="D103">
            <v>10.549915745503386</v>
          </cell>
        </row>
        <row r="104">
          <cell r="A104">
            <v>1996</v>
          </cell>
          <cell r="D104">
            <v>14.740827544358064</v>
          </cell>
        </row>
        <row r="105">
          <cell r="A105">
            <v>1997</v>
          </cell>
          <cell r="D105">
            <v>12.093085225264897</v>
          </cell>
        </row>
        <row r="106">
          <cell r="A106">
            <v>1998</v>
          </cell>
          <cell r="D106">
            <v>12.828262308911473</v>
          </cell>
        </row>
        <row r="107">
          <cell r="A107">
            <v>1999</v>
          </cell>
          <cell r="D107">
            <v>9.9576144430826687</v>
          </cell>
        </row>
        <row r="108">
          <cell r="A108">
            <v>2000</v>
          </cell>
          <cell r="D108">
            <v>9.6702136411395951</v>
          </cell>
        </row>
        <row r="109">
          <cell r="A109">
            <v>2001</v>
          </cell>
          <cell r="D109">
            <v>9.4103828922856749</v>
          </cell>
        </row>
        <row r="110">
          <cell r="A110">
            <v>2002</v>
          </cell>
          <cell r="D110">
            <v>10.578330077816876</v>
          </cell>
        </row>
        <row r="111">
          <cell r="A111">
            <v>2003</v>
          </cell>
          <cell r="D111">
            <v>10.149723939369673</v>
          </cell>
        </row>
        <row r="112">
          <cell r="A112">
            <v>2004</v>
          </cell>
          <cell r="D112">
            <v>13.104572999995352</v>
          </cell>
        </row>
        <row r="113">
          <cell r="A113">
            <v>2005</v>
          </cell>
          <cell r="D113">
            <v>14.148720153834846</v>
          </cell>
        </row>
        <row r="114">
          <cell r="A114">
            <v>2006</v>
          </cell>
          <cell r="D114">
            <v>17.150641492609907</v>
          </cell>
        </row>
        <row r="115">
          <cell r="A115">
            <v>2007</v>
          </cell>
          <cell r="D115">
            <v>26.390281574202469</v>
          </cell>
        </row>
        <row r="116">
          <cell r="A116">
            <v>2008</v>
          </cell>
          <cell r="D116">
            <v>34.952916490546357</v>
          </cell>
        </row>
        <row r="117">
          <cell r="A117">
            <v>2009</v>
          </cell>
          <cell r="D117">
            <v>15.779709797711067</v>
          </cell>
        </row>
        <row r="118">
          <cell r="A118">
            <v>2010</v>
          </cell>
          <cell r="D118">
            <v>12.785249981630244</v>
          </cell>
        </row>
        <row r="119">
          <cell r="A119">
            <v>2011</v>
          </cell>
          <cell r="D119">
            <v>17.725482429525233</v>
          </cell>
        </row>
        <row r="120">
          <cell r="A120">
            <v>2012</v>
          </cell>
          <cell r="D120">
            <v>17.977845757560843</v>
          </cell>
        </row>
        <row r="121">
          <cell r="A121">
            <v>2013</v>
          </cell>
          <cell r="D121">
            <v>27.065267379537854</v>
          </cell>
        </row>
        <row r="122">
          <cell r="A122">
            <v>2014</v>
          </cell>
          <cell r="D122">
            <v>45.732710777294194</v>
          </cell>
        </row>
        <row r="123">
          <cell r="A123">
            <v>2015</v>
          </cell>
          <cell r="D123">
            <v>47.272710485908625</v>
          </cell>
        </row>
        <row r="128">
          <cell r="D128" t="str">
            <v>Exportaciones 
por habitante</v>
          </cell>
        </row>
        <row r="129">
          <cell r="A129">
            <v>1991</v>
          </cell>
          <cell r="D129">
            <v>0.33111126882737951</v>
          </cell>
        </row>
        <row r="130">
          <cell r="A130">
            <v>1992</v>
          </cell>
          <cell r="D130">
            <v>0.61394214785822332</v>
          </cell>
        </row>
        <row r="131">
          <cell r="A131">
            <v>1993</v>
          </cell>
          <cell r="D131">
            <v>0.66060338593221191</v>
          </cell>
        </row>
        <row r="132">
          <cell r="A132">
            <v>1994</v>
          </cell>
          <cell r="D132">
            <v>0.91687802439587818</v>
          </cell>
        </row>
        <row r="133">
          <cell r="A133">
            <v>1995</v>
          </cell>
          <cell r="D133">
            <v>1.4839765463704684</v>
          </cell>
        </row>
        <row r="134">
          <cell r="A134">
            <v>1996</v>
          </cell>
          <cell r="D134">
            <v>2.0866194176923361</v>
          </cell>
        </row>
        <row r="135">
          <cell r="A135">
            <v>1997</v>
          </cell>
          <cell r="D135">
            <v>1.7216178519973322</v>
          </cell>
        </row>
        <row r="136">
          <cell r="A136">
            <v>1998</v>
          </cell>
          <cell r="D136">
            <v>1.850876634853305</v>
          </cell>
        </row>
        <row r="137">
          <cell r="A137">
            <v>1999</v>
          </cell>
          <cell r="D137">
            <v>1.4437566344553763</v>
          </cell>
        </row>
        <row r="138">
          <cell r="A138">
            <v>2000</v>
          </cell>
          <cell r="D138">
            <v>1.3674005401746305</v>
          </cell>
        </row>
        <row r="139">
          <cell r="A139">
            <v>2001</v>
          </cell>
          <cell r="D139">
            <v>1.3353178280179372</v>
          </cell>
        </row>
        <row r="140">
          <cell r="A140">
            <v>2002</v>
          </cell>
          <cell r="D140">
            <v>1.5069906482012678</v>
          </cell>
        </row>
        <row r="141">
          <cell r="A141">
            <v>2003</v>
          </cell>
          <cell r="D141">
            <v>1.450641036556654</v>
          </cell>
        </row>
        <row r="142">
          <cell r="A142">
            <v>2004</v>
          </cell>
          <cell r="D142">
            <v>1.8788147903664796</v>
          </cell>
        </row>
        <row r="143">
          <cell r="A143">
            <v>2005</v>
          </cell>
          <cell r="D143">
            <v>2.0337115924881699</v>
          </cell>
        </row>
        <row r="144">
          <cell r="A144">
            <v>2006</v>
          </cell>
          <cell r="D144">
            <v>2.4713242609023571</v>
          </cell>
        </row>
        <row r="145">
          <cell r="A145">
            <v>2007</v>
          </cell>
          <cell r="D145">
            <v>3.8121243911824281</v>
          </cell>
        </row>
        <row r="146">
          <cell r="A146">
            <v>2008</v>
          </cell>
          <cell r="D146">
            <v>5.0646721814917841</v>
          </cell>
        </row>
        <row r="147">
          <cell r="A147">
            <v>2009</v>
          </cell>
          <cell r="D147">
            <v>2.2988280918897037</v>
          </cell>
        </row>
        <row r="148">
          <cell r="A148">
            <v>2010</v>
          </cell>
          <cell r="D148">
            <v>1.880901708400607</v>
          </cell>
        </row>
        <row r="149">
          <cell r="A149">
            <v>2011</v>
          </cell>
          <cell r="D149">
            <v>2.6182423104983616</v>
          </cell>
        </row>
        <row r="150">
          <cell r="A150">
            <v>2012</v>
          </cell>
          <cell r="D150">
            <v>2.6660573968760284</v>
          </cell>
        </row>
        <row r="151">
          <cell r="A151">
            <v>2013</v>
          </cell>
          <cell r="D151">
            <v>4.0295570994517487</v>
          </cell>
        </row>
        <row r="152">
          <cell r="A152">
            <v>2014</v>
          </cell>
          <cell r="D152">
            <v>6.8359870951075967</v>
          </cell>
        </row>
        <row r="153">
          <cell r="A153">
            <v>2015</v>
          </cell>
          <cell r="D153">
            <v>7.0895214194364851</v>
          </cell>
        </row>
        <row r="158">
          <cell r="D158" t="str">
            <v>lmportaciones 
por habitante</v>
          </cell>
        </row>
        <row r="159">
          <cell r="A159">
            <v>1991</v>
          </cell>
          <cell r="D159">
            <v>2.5120295244854502</v>
          </cell>
        </row>
        <row r="160">
          <cell r="A160">
            <v>1992</v>
          </cell>
          <cell r="D160">
            <v>2.4211231736032062</v>
          </cell>
        </row>
        <row r="161">
          <cell r="A161">
            <v>1993</v>
          </cell>
          <cell r="D161">
            <v>2.1447190803107308</v>
          </cell>
        </row>
        <row r="162">
          <cell r="A162">
            <v>1994</v>
          </cell>
          <cell r="D162">
            <v>2.8332859452929435</v>
          </cell>
        </row>
        <row r="163">
          <cell r="A163">
            <v>1995</v>
          </cell>
          <cell r="D163">
            <v>2.7366297945179769</v>
          </cell>
        </row>
        <row r="164">
          <cell r="A164">
            <v>1996</v>
          </cell>
          <cell r="D164">
            <v>2.6154926858290262</v>
          </cell>
        </row>
        <row r="165">
          <cell r="A165">
            <v>1997</v>
          </cell>
          <cell r="D165">
            <v>3.7243520728701078</v>
          </cell>
        </row>
        <row r="166">
          <cell r="A166">
            <v>1998</v>
          </cell>
          <cell r="D166">
            <v>3.1154942853776362</v>
          </cell>
        </row>
        <row r="167">
          <cell r="A167">
            <v>1999</v>
          </cell>
          <cell r="D167">
            <v>2.9107152074270863</v>
          </cell>
        </row>
        <row r="168">
          <cell r="A168">
            <v>2000</v>
          </cell>
          <cell r="D168">
            <v>2.3943526936118356</v>
          </cell>
        </row>
        <row r="169">
          <cell r="A169">
            <v>2001</v>
          </cell>
          <cell r="D169">
            <v>1.9329890862515648</v>
          </cell>
        </row>
        <row r="170">
          <cell r="A170">
            <v>2002</v>
          </cell>
          <cell r="D170">
            <v>2.0033869187575788</v>
          </cell>
        </row>
        <row r="171">
          <cell r="A171">
            <v>2003</v>
          </cell>
          <cell r="D171">
            <v>2.0952782828403604</v>
          </cell>
        </row>
        <row r="172">
          <cell r="A172">
            <v>2004</v>
          </cell>
          <cell r="D172">
            <v>2.2404202276299205</v>
          </cell>
        </row>
        <row r="173">
          <cell r="A173">
            <v>2005</v>
          </cell>
          <cell r="D173">
            <v>3.1142729977077011</v>
          </cell>
        </row>
        <row r="174">
          <cell r="A174">
            <v>2006</v>
          </cell>
          <cell r="D174">
            <v>3.0889752402047774</v>
          </cell>
        </row>
        <row r="175">
          <cell r="A175">
            <v>2007</v>
          </cell>
          <cell r="D175">
            <v>3.0620297576045949</v>
          </cell>
        </row>
        <row r="176">
          <cell r="A176">
            <v>2008</v>
          </cell>
          <cell r="D176">
            <v>3.6016832318229901</v>
          </cell>
        </row>
        <row r="177">
          <cell r="A177">
            <v>2009</v>
          </cell>
          <cell r="D177">
            <v>3.8857156730796221</v>
          </cell>
        </row>
        <row r="178">
          <cell r="A178">
            <v>2010</v>
          </cell>
          <cell r="D178">
            <v>4.3101132654383072</v>
          </cell>
        </row>
        <row r="179">
          <cell r="A179">
            <v>2011</v>
          </cell>
          <cell r="D179">
            <v>5.3074366491190448</v>
          </cell>
        </row>
        <row r="180">
          <cell r="A180">
            <v>2012</v>
          </cell>
          <cell r="D180">
            <v>4.4898360355312414</v>
          </cell>
        </row>
        <row r="181">
          <cell r="A181">
            <v>2013</v>
          </cell>
          <cell r="D181">
            <v>4.33441190098889</v>
          </cell>
        </row>
        <row r="182">
          <cell r="A182">
            <v>2014</v>
          </cell>
          <cell r="D182">
            <v>5.1389746727135304</v>
          </cell>
        </row>
        <row r="183">
          <cell r="A183">
            <v>2015</v>
          </cell>
          <cell r="D183">
            <v>4.9573263320424115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Tabla2" displayName="Tabla2" ref="B2:S52" totalsRowShown="0" headerRowDxfId="178" dataDxfId="177" headerRowBorderDxfId="175" tableBorderDxfId="176" totalsRowBorderDxfId="174">
  <autoFilter ref="B2:S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name="Classification" dataDxfId="173"/>
    <tableColumn id="2" name="Year" dataDxfId="172"/>
    <tableColumn id="3" name="Period" dataDxfId="171"/>
    <tableColumn id="4" name="Period Desc." dataDxfId="170"/>
    <tableColumn id="5" name="Aggregate Level" dataDxfId="169"/>
    <tableColumn id="6" name="Is Leaf Code" dataDxfId="168"/>
    <tableColumn id="7" name="Trade Flow Code" dataDxfId="167"/>
    <tableColumn id="8" name="Trade Flow" dataDxfId="166"/>
    <tableColumn id="9" name="Reporter Code" dataDxfId="165"/>
    <tableColumn id="10" name="Reporter" dataDxfId="164"/>
    <tableColumn id="11" name="Reporter ISO" dataDxfId="163"/>
    <tableColumn id="12" name="Partner Code" dataDxfId="162"/>
    <tableColumn id="13" name="Partner" dataDxfId="161"/>
    <tableColumn id="14" name="Commodity Code" dataDxfId="160"/>
    <tableColumn id="15" name="Qty Unit Code" dataDxfId="159"/>
    <tableColumn id="16" name="Qty" dataDxfId="158"/>
    <tableColumn id="17" name="CIF Trade Value (US$)" dataDxfId="157"/>
    <tableColumn id="18" name="Flag" dataDxfId="156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10" name="Tabla11617" displayName="Tabla11617" ref="A153:D178" totalsRowShown="0" headerRowDxfId="89" dataDxfId="88" headerRowBorderDxfId="86" tableBorderDxfId="87" totalsRowBorderDxfId="85">
  <autoFilter ref="A153:D17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84"/>
    <tableColumn id="2" name="Balanza Comercial Absoluta USA_x000a_(Precio CIF, US$ millones)" dataDxfId="83"/>
    <tableColumn id="3" name="Pib USA_x000a_ (US$ Billones)" dataDxfId="82"/>
    <tableColumn id="4" name="Porcentaje de _x000a_Intercambio Comercial del PIB USA" dataDxfId="81" dataCellStyle="Porcentaje">
      <calculatedColumnFormula>(B154/C154)/100000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11" name="Tabla11619" displayName="Tabla11619" ref="A183:E208" totalsRowShown="0" headerRowDxfId="80" dataDxfId="79" headerRowBorderDxfId="77" tableBorderDxfId="78" totalsRowBorderDxfId="76">
  <autoFilter ref="A183:E20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75"/>
    <tableColumn id="2" name="Balanza Comercial Absoluta Colombia _x000a_(Precio CIF, US$ millones)" dataDxfId="74"/>
    <tableColumn id="5" name="Balanza Comercial Absoluta Colombia _x000a_(Precio CIF, US$ millones)/2" dataDxfId="73">
      <calculatedColumnFormula>Tabla11619[[#This Row],[Balanza Comercial Absoluta Colombia 
(Precio CIF, US$ millones)]]/2</calculatedColumnFormula>
    </tableColumn>
    <tableColumn id="3" name="Pib Colombia a pesos corrientes_x000a_ (US$ miles de millones)" dataDxfId="72"/>
    <tableColumn id="4" name="Porcentaje de _x000a_Intercambio Comercial del PIB Colombia" dataDxfId="71" dataCellStyle="Porcentaje">
      <calculatedColumnFormula>C184/D184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12" name="Tabla1161721" displayName="Tabla1161721" ref="A212:E237" totalsRowShown="0" headerRowDxfId="70" dataDxfId="69" headerRowBorderDxfId="67" tableBorderDxfId="68" totalsRowBorderDxfId="66">
  <autoFilter ref="A212:E2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ño" dataDxfId="65"/>
    <tableColumn id="2" name="Balanza Comercial Absoluta USA_x000a_(Precio CIF, US$ millones)" dataDxfId="64"/>
    <tableColumn id="5" name="Balanza Comercial Absoluta USA_x000a_(Precio CIF, US$ millones)/2" dataDxfId="63"/>
    <tableColumn id="3" name="Pib USA_x000a_ (US$ Billones)" dataDxfId="62"/>
    <tableColumn id="4" name="Porcentaje de _x000a_Intercambio Comercial del PIB USA" dataDxfId="61" dataCellStyle="Porcentaje">
      <calculatedColumnFormula>(C213/D213)/100000</calculatedColumn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13" name="Tabla19" displayName="Tabla19" ref="B5:E30" totalsRowShown="0" headerRowDxfId="60" dataDxfId="59" headerRowBorderDxfId="57" tableBorderDxfId="58" totalsRowBorderDxfId="56">
  <tableColumns count="4">
    <tableColumn id="1" name="Año" dataDxfId="55"/>
    <tableColumn id="2" name="Total exportaciones_x000a_ a USA (US$ millones)" dataDxfId="54"/>
    <tableColumn id="3" name="Total exportaciones_x000a_ Mundo (US$ trillones)" dataDxfId="53"/>
    <tableColumn id="4" name="Porcentaje de _x000a_Exportaciones del PIB a USA" dataDxfId="52" dataCellStyle="Porcentaje">
      <calculatedColumnFormula>(C6/D6)/1000000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14" name="Tabla1910" displayName="Tabla1910" ref="B36:E61" totalsRowShown="0" headerRowDxfId="51" dataDxfId="50" headerRowBorderDxfId="48" tableBorderDxfId="49" totalsRowBorderDxfId="47">
  <tableColumns count="4">
    <tableColumn id="1" name="Año" dataDxfId="46"/>
    <tableColumn id="2" name="Total importaciones_x000a_ de USA (US$ millones)" dataDxfId="45"/>
    <tableColumn id="3" name="Total exportaciones_x000a_ Mundo (US$ trillones)" dataDxfId="44"/>
    <tableColumn id="4" name="Porcentaje de _x000a_importaciones del PIB de USA" dataDxfId="43" dataCellStyle="Porcentaje">
      <calculatedColumnFormula>(C37/D37)/1000000</calculatedColumnFormula>
    </tableColumn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id="15" name="Tabla191011" displayName="Tabla191011" ref="B67:E92" totalsRowShown="0" headerRowDxfId="42" dataDxfId="41" headerRowBorderDxfId="39" tableBorderDxfId="40" totalsRowBorderDxfId="38">
  <tableColumns count="4">
    <tableColumn id="1" name="Año" dataDxfId="37"/>
    <tableColumn id="2" name="Total Intercambio Comercial de Colombia (US$ millones)" dataDxfId="36">
      <calculatedColumnFormula>C6+C37</calculatedColumnFormula>
    </tableColumn>
    <tableColumn id="3" name="Total exportaciones + importaciones_x000a_ Mundo (US$ trillones)" dataDxfId="35">
      <calculatedColumnFormula>D37*2</calculatedColumnFormula>
    </tableColumn>
    <tableColumn id="4" name="Porcentaje de _x000a_Intercambio Comercial Colombia" dataDxfId="34" dataCellStyle="Porcentaje">
      <calculatedColumnFormula>(C68/D68)/1000000</calculatedColumnFormula>
    </tableColumn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id="16" name="Tabla19101113" displayName="Tabla19101113" ref="A4:F29" totalsRowShown="0" headerRowDxfId="33" dataDxfId="32" headerRowBorderDxfId="30" tableBorderDxfId="31" totalsRowBorderDxfId="29">
  <tableColumns count="6">
    <tableColumn id="1" name="Año" dataDxfId="28"/>
    <tableColumn id="2" name="Total Balanza Comercial de Colombia (US$ millones)" dataDxfId="27"/>
    <tableColumn id="5" name="Total exportaciones de Colombia hacia el mundo_x000a_  (US$ millones FOB)" dataDxfId="26"/>
    <tableColumn id="6" name="Importaciones de Colombia_x000a_Precio CIF(US$ millones)" dataDxfId="25"/>
    <tableColumn id="3" name="Total Importaciones Colombia (US$millones CIF)" dataDxfId="24"/>
    <tableColumn id="4" name="VCR" dataDxfId="23" dataCellStyle="Porcentaje">
      <calculatedColumnFormula>Tabla19101113[[#This Row],[Total Balanza Comercial de Colombia (US$ millones)]]/(Tabla19101113[[#This Row],[Total exportaciones de Colombia hacia el mundo
  (US$ millones FOB)]]+Tabla19101113[[#This Row],[Total Importaciones Colombia (US$millones CIF)]])</calculatedColumnFormula>
    </tableColumn>
  </tableColumns>
  <tableStyleInfo name="TableStyleMedium14" showFirstColumn="0" showLastColumn="0" showRowStripes="1" showColumnStripes="0"/>
</table>
</file>

<file path=xl/tables/table17.xml><?xml version="1.0" encoding="utf-8"?>
<table xmlns="http://schemas.openxmlformats.org/spreadsheetml/2006/main" id="17" name="Tabla1910111314" displayName="Tabla1910111314" ref="A33:G58" totalsRowShown="0" headerRowDxfId="22" dataDxfId="21" headerRowBorderDxfId="19" tableBorderDxfId="20" totalsRowBorderDxfId="18">
  <tableColumns count="7">
    <tableColumn id="1" name="Año" dataDxfId="17"/>
    <tableColumn id="2" name="Total exportaciones del grupo_x000a_ a USA (US$ millones)" dataDxfId="16"/>
    <tableColumn id="17" name="Total exportaciones_x000a_ a USA (US$ millones)" dataDxfId="15"/>
    <tableColumn id="5" name="Total exportaciones del grupo hacia el mundo (US$ millones)" dataDxfId="14" dataCellStyle="Moneda"/>
    <tableColumn id="3" name="Total exportaciones de Colombia hacia el mundo_x000a_  (US$ Billones)" dataDxfId="13"/>
    <tableColumn id="4" name="Indice de Balassa" dataDxfId="12" dataCellStyle="Porcentaje">
      <calculatedColumnFormula>((Tabla1910111314[[#This Row],[Total exportaciones del grupo
 a USA (US$ millones)]]*100000/Tabla1910111314[[#This Row],[Total exportaciones
 a USA (US$ millones)]])/((D34/1000/E34)))</calculatedColumnFormula>
    </tableColumn>
    <tableColumn id="7" name="Interpretación" dataDxfId="11">
      <calculatedColumnFormula>IF(Tabla1910111314[[#This Row],[Indice de Balassa]]&gt;0.33,"VENTAJA","NO")</calculatedColumnFormula>
    </tableColumn>
  </tableColumns>
  <tableStyleInfo name="TableStyleMedium14" showFirstColumn="0" showLastColumn="0" showRowStripes="1" showColumnStripes="0"/>
</table>
</file>

<file path=xl/tables/table18.xml><?xml version="1.0" encoding="utf-8"?>
<table xmlns="http://schemas.openxmlformats.org/spreadsheetml/2006/main" id="18" name="Tabla191011131412" displayName="Tabla191011131412" ref="A62:E87" totalsRowShown="0" headerRowDxfId="10" dataDxfId="9" headerRowBorderDxfId="7" tableBorderDxfId="8" totalsRowBorderDxfId="6">
  <tableColumns count="5">
    <tableColumn id="1" name="Año" dataDxfId="5"/>
    <tableColumn id="2" name="Balanza Comercial Colombia _x000a_( US$ millones)" dataDxfId="4">
      <calculatedColumnFormula>'Balanza Comercial Colombia'!C3</calculatedColumnFormula>
    </tableColumn>
    <tableColumn id="17" name="Balanza Comercial Absoluta Colombia _x000a_(US$ millones)" dataDxfId="3">
      <calculatedColumnFormula>'Indicadores de Apertura'!B125</calculatedColumnFormula>
    </tableColumn>
    <tableColumn id="4" name="IGLL" dataDxfId="2" dataCellStyle="Porcentaje">
      <calculatedColumnFormula>1-Tabla191011131412[[#This Row],[Balanza Comercial Colombia 
( US$ millones)]]/Tabla191011131412[[#This Row],[Balanza Comercial Absoluta Colombia 
(US$ millones)]]</calculatedColumnFormula>
    </tableColumn>
    <tableColumn id="7" name="Interpretación" dataDxfId="1">
      <calculatedColumnFormula>IF(Tabla191011131412[[#This Row],[IGLL]]&gt;0.33,"COMERCIO INTRAINDUSTRIAL","INDICIOS DE CMRCIO INT")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2" name="Tabla267" displayName="Tabla267" ref="B2:C27" totalsRowShown="0" headerRowDxfId="155" dataDxfId="154" headerRowBorderDxfId="152" tableBorderDxfId="153" totalsRowBorderDxfId="151">
  <autoFilter ref="B2:C27">
    <filterColumn colId="0" hiddenButton="1"/>
    <filterColumn colId="1" hiddenButton="1"/>
  </autoFilter>
  <tableColumns count="2">
    <tableColumn id="2" name="Año" dataDxfId="150"/>
    <tableColumn id="17" name="Precio CIF(US$ millones)" dataDxfId="149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26" displayName="Tabla26" ref="B2:C27" totalsRowShown="0" headerRowDxfId="148" dataDxfId="147" headerRowBorderDxfId="145" tableBorderDxfId="146" totalsRowBorderDxfId="144">
  <autoFilter ref="B2:C27">
    <filterColumn colId="0" hiddenButton="1"/>
    <filterColumn colId="1" hiddenButton="1"/>
  </autoFilter>
  <tableColumns count="2">
    <tableColumn id="2" name="Año" dataDxfId="143"/>
    <tableColumn id="17" name="Precio CIF(US$ millones)" dataDxfId="142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4" name="Tabla2678" displayName="Tabla2678" ref="B2:C27" totalsRowShown="0" headerRowDxfId="141" dataDxfId="140" headerRowBorderDxfId="138" tableBorderDxfId="139" totalsRowBorderDxfId="137">
  <autoFilter ref="B2:C27">
    <filterColumn colId="0" hiddenButton="1"/>
    <filterColumn colId="1" hiddenButton="1"/>
  </autoFilter>
  <tableColumns count="2">
    <tableColumn id="2" name="Año" dataDxfId="136"/>
    <tableColumn id="17" name="Balanza Comercial Colombia _x000a_(Precio CIF, US$ millones)" dataDxfId="135">
      <calculatedColumnFormula>Tabla267[[#This Row],[Precio CIF(US$ millones)]]-Tabla26[[#This Row],[Precio CIF(US$ millones)]]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Tabla1" displayName="Tabla1" ref="A6:D31" totalsRowShown="0" headerRowDxfId="134" dataDxfId="133" headerRowBorderDxfId="131" tableBorderDxfId="132" totalsRowBorderDxfId="130">
  <autoFilter ref="A6:D31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9"/>
    <tableColumn id="2" name="Total exportaciones_x000a_ a USA (US$ millones" dataDxfId="128"/>
    <tableColumn id="3" name="Pib Colombia a pesos corrientes_x000a_ (US$ miles de millones)" dataDxfId="127"/>
    <tableColumn id="4" name="Porcentaje de _x000a_Exportaciones del PIB a USA" dataDxfId="126" dataCellStyle="Porcentaje">
      <calculatedColumnFormula>B7/C7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6" name="Tabla14" displayName="Tabla14" ref="A65:D90" totalsRowShown="0" headerRowDxfId="125" dataDxfId="124" headerRowBorderDxfId="122" tableBorderDxfId="123" totalsRowBorderDxfId="121">
  <autoFilter ref="A65:D9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20"/>
    <tableColumn id="2" name="Total exportaciones_x000a_ a Colombia (US$ millones)" dataDxfId="119"/>
    <tableColumn id="3" name="Pib USA_x000a_ (US$ Billones)" dataDxfId="118"/>
    <tableColumn id="4" name="Porcentaje de _x000a_Exportaciones del PIB a Colombia" dataDxfId="117" dataCellStyle="Porcentaje">
      <calculatedColumnFormula>(B66/C66)/100000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7" name="Tabla145" displayName="Tabla145" ref="A35:D60" totalsRowShown="0" headerRowDxfId="116" dataDxfId="115" headerRowBorderDxfId="113" tableBorderDxfId="114" totalsRowBorderDxfId="112">
  <autoFilter ref="A35:D6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11"/>
    <tableColumn id="2" name="Total importaciones_x000a_ a Colombia (US$ millones)" dataDxfId="110"/>
    <tableColumn id="3" name="Pib Colombia a pesos corrientes_x000a_ (US$ miles de millones)" dataDxfId="109"/>
    <tableColumn id="4" name="Porcentaje de _x000a_Importaciones del PIB a Colombia" dataDxfId="108" dataCellStyle="Porcentaje">
      <calculatedColumnFormula>(B36/C36)/1000000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8" name="Tabla1415" displayName="Tabla1415" ref="A95:D120" totalsRowShown="0" headerRowDxfId="107" dataDxfId="106" headerRowBorderDxfId="104" tableBorderDxfId="105" totalsRowBorderDxfId="103">
  <autoFilter ref="A95:D120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102"/>
    <tableColumn id="2" name="Total importaciones a USA_x000a_ a Colombia (US$ millones)" dataDxfId="101"/>
    <tableColumn id="3" name="Pib USA_x000a_ (US$ Billones)" dataDxfId="100"/>
    <tableColumn id="4" name="Porcentaje de _x000a_Importaciones del PIB en USA" dataDxfId="99" dataCellStyle="Porcentaje">
      <calculatedColumnFormula>(B96/C96)/100000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9" name="Tabla116" displayName="Tabla116" ref="A124:D149" totalsRowShown="0" headerRowDxfId="98" dataDxfId="97" headerRowBorderDxfId="95" tableBorderDxfId="96" totalsRowBorderDxfId="94">
  <autoFilter ref="A124:D149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93"/>
    <tableColumn id="2" name="Balanza Comercial Absoluta Colombia _x000a_(Precio CIF, US$ millones)" dataDxfId="92">
      <calculatedColumnFormula>B7+B36</calculatedColumnFormula>
    </tableColumn>
    <tableColumn id="3" name="Pib Colombia a pesos corrientes_x000a_ (US$ miles de millones)" dataDxfId="91"/>
    <tableColumn id="4" name="Porcentaje de _x000a_Intercambio Comercial del PIB Colombia" dataDxfId="90" dataCellStyle="Porcentaje">
      <calculatedColumnFormula>B125/C125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topLeftCell="E1" zoomScale="70" zoomScaleNormal="70" workbookViewId="0">
      <selection activeCell="E12" sqref="E12"/>
    </sheetView>
  </sheetViews>
  <sheetFormatPr baseColWidth="10" defaultRowHeight="15" x14ac:dyDescent="0.25"/>
  <cols>
    <col min="2" max="2" width="17.140625" style="1" bestFit="1" customWidth="1"/>
    <col min="3" max="3" width="7.140625" style="1" bestFit="1" customWidth="1"/>
    <col min="4" max="4" width="9.140625" style="1" bestFit="1" customWidth="1"/>
    <col min="5" max="5" width="16.28515625" style="1" bestFit="1" customWidth="1"/>
    <col min="6" max="6" width="20.5703125" style="1" bestFit="1" customWidth="1"/>
    <col min="7" max="7" width="15.85546875" style="1" bestFit="1" customWidth="1"/>
    <col min="8" max="8" width="20.7109375" style="1" bestFit="1" customWidth="1"/>
    <col min="9" max="9" width="14" style="1" bestFit="1" customWidth="1"/>
    <col min="10" max="10" width="18.140625" style="1" bestFit="1" customWidth="1"/>
    <col min="11" max="11" width="11.5703125" style="1" bestFit="1" customWidth="1"/>
    <col min="12" max="12" width="16.28515625" style="1" bestFit="1" customWidth="1"/>
    <col min="13" max="13" width="16.7109375" style="1" bestFit="1" customWidth="1"/>
    <col min="14" max="14" width="10.140625" style="1" bestFit="1" customWidth="1"/>
    <col min="15" max="15" width="21.5703125" style="1" bestFit="1" customWidth="1"/>
    <col min="16" max="16" width="17.28515625" style="1" bestFit="1" customWidth="1"/>
    <col min="17" max="17" width="12.42578125" style="1" bestFit="1" customWidth="1"/>
    <col min="18" max="18" width="27.140625" style="1" bestFit="1" customWidth="1"/>
    <col min="19" max="19" width="6.7109375" style="1" bestFit="1" customWidth="1"/>
  </cols>
  <sheetData>
    <row r="2" spans="2:19" x14ac:dyDescent="0.25">
      <c r="B2" s="12" t="s">
        <v>25</v>
      </c>
      <c r="C2" s="11" t="s">
        <v>24</v>
      </c>
      <c r="D2" s="11" t="s">
        <v>23</v>
      </c>
      <c r="E2" s="11" t="s">
        <v>22</v>
      </c>
      <c r="F2" s="11" t="s">
        <v>21</v>
      </c>
      <c r="G2" s="11" t="s">
        <v>20</v>
      </c>
      <c r="H2" s="11" t="s">
        <v>19</v>
      </c>
      <c r="I2" s="11" t="s">
        <v>18</v>
      </c>
      <c r="J2" s="11" t="s">
        <v>17</v>
      </c>
      <c r="K2" s="11" t="s">
        <v>16</v>
      </c>
      <c r="L2" s="11" t="s">
        <v>15</v>
      </c>
      <c r="M2" s="11" t="s">
        <v>14</v>
      </c>
      <c r="N2" s="11" t="s">
        <v>13</v>
      </c>
      <c r="O2" s="11" t="s">
        <v>12</v>
      </c>
      <c r="P2" s="11" t="s">
        <v>11</v>
      </c>
      <c r="Q2" s="11" t="s">
        <v>10</v>
      </c>
      <c r="R2" s="11" t="s">
        <v>9</v>
      </c>
      <c r="S2" s="10" t="s">
        <v>8</v>
      </c>
    </row>
    <row r="3" spans="2:19" x14ac:dyDescent="0.25">
      <c r="B3" s="9" t="s">
        <v>6</v>
      </c>
      <c r="C3" s="8">
        <v>1991</v>
      </c>
      <c r="D3" s="8">
        <v>1991</v>
      </c>
      <c r="E3" s="8">
        <v>1991</v>
      </c>
      <c r="F3" s="8">
        <v>1</v>
      </c>
      <c r="G3" s="8">
        <v>0</v>
      </c>
      <c r="H3" s="8">
        <v>1</v>
      </c>
      <c r="I3" s="8" t="s">
        <v>7</v>
      </c>
      <c r="J3" s="8">
        <v>170</v>
      </c>
      <c r="K3" s="8" t="s">
        <v>4</v>
      </c>
      <c r="L3" s="8" t="s">
        <v>3</v>
      </c>
      <c r="M3" s="8">
        <v>842</v>
      </c>
      <c r="N3" s="8" t="s">
        <v>2</v>
      </c>
      <c r="O3" s="8" t="s">
        <v>1</v>
      </c>
      <c r="P3" s="8">
        <v>1</v>
      </c>
      <c r="Q3" s="8" t="s">
        <v>0</v>
      </c>
      <c r="R3" s="7">
        <v>83976440</v>
      </c>
      <c r="S3" s="6">
        <v>0</v>
      </c>
    </row>
    <row r="4" spans="2:19" x14ac:dyDescent="0.25">
      <c r="B4" s="9" t="s">
        <v>6</v>
      </c>
      <c r="C4" s="8">
        <v>1991</v>
      </c>
      <c r="D4" s="8">
        <v>1991</v>
      </c>
      <c r="E4" s="8">
        <v>1991</v>
      </c>
      <c r="F4" s="8">
        <v>1</v>
      </c>
      <c r="G4" s="8">
        <v>0</v>
      </c>
      <c r="H4" s="8">
        <v>2</v>
      </c>
      <c r="I4" s="8" t="s">
        <v>5</v>
      </c>
      <c r="J4" s="8">
        <v>170</v>
      </c>
      <c r="K4" s="8" t="s">
        <v>4</v>
      </c>
      <c r="L4" s="8" t="s">
        <v>3</v>
      </c>
      <c r="M4" s="8">
        <v>842</v>
      </c>
      <c r="N4" s="8" t="s">
        <v>2</v>
      </c>
      <c r="O4" s="8" t="s">
        <v>1</v>
      </c>
      <c r="P4" s="8">
        <v>1</v>
      </c>
      <c r="Q4" s="8" t="s">
        <v>0</v>
      </c>
      <c r="R4" s="7">
        <v>637100928</v>
      </c>
      <c r="S4" s="6">
        <v>0</v>
      </c>
    </row>
    <row r="5" spans="2:19" x14ac:dyDescent="0.25">
      <c r="B5" s="9" t="s">
        <v>6</v>
      </c>
      <c r="C5" s="8">
        <v>1992</v>
      </c>
      <c r="D5" s="8">
        <v>1992</v>
      </c>
      <c r="E5" s="8">
        <v>1992</v>
      </c>
      <c r="F5" s="8">
        <v>1</v>
      </c>
      <c r="G5" s="8">
        <v>0</v>
      </c>
      <c r="H5" s="8">
        <v>1</v>
      </c>
      <c r="I5" s="8" t="s">
        <v>7</v>
      </c>
      <c r="J5" s="8">
        <v>170</v>
      </c>
      <c r="K5" s="8" t="s">
        <v>4</v>
      </c>
      <c r="L5" s="8" t="s">
        <v>3</v>
      </c>
      <c r="M5" s="8">
        <v>842</v>
      </c>
      <c r="N5" s="8" t="s">
        <v>2</v>
      </c>
      <c r="O5" s="8" t="s">
        <v>1</v>
      </c>
      <c r="P5" s="8">
        <v>1</v>
      </c>
      <c r="Q5" s="8" t="s">
        <v>0</v>
      </c>
      <c r="R5" s="7">
        <v>157485984</v>
      </c>
      <c r="S5" s="6">
        <v>0</v>
      </c>
    </row>
    <row r="6" spans="2:19" x14ac:dyDescent="0.25">
      <c r="B6" s="9" t="s">
        <v>6</v>
      </c>
      <c r="C6" s="8">
        <v>1992</v>
      </c>
      <c r="D6" s="8">
        <v>1992</v>
      </c>
      <c r="E6" s="8">
        <v>1992</v>
      </c>
      <c r="F6" s="8">
        <v>1</v>
      </c>
      <c r="G6" s="8">
        <v>0</v>
      </c>
      <c r="H6" s="8">
        <v>2</v>
      </c>
      <c r="I6" s="8" t="s">
        <v>5</v>
      </c>
      <c r="J6" s="8">
        <v>170</v>
      </c>
      <c r="K6" s="8" t="s">
        <v>4</v>
      </c>
      <c r="L6" s="8" t="s">
        <v>3</v>
      </c>
      <c r="M6" s="8">
        <v>842</v>
      </c>
      <c r="N6" s="8" t="s">
        <v>2</v>
      </c>
      <c r="O6" s="8" t="s">
        <v>1</v>
      </c>
      <c r="P6" s="8">
        <v>1</v>
      </c>
      <c r="Q6" s="8" t="s">
        <v>0</v>
      </c>
      <c r="R6" s="7">
        <v>621056832</v>
      </c>
      <c r="S6" s="6">
        <v>0</v>
      </c>
    </row>
    <row r="7" spans="2:19" x14ac:dyDescent="0.25">
      <c r="B7" s="9" t="s">
        <v>6</v>
      </c>
      <c r="C7" s="8">
        <v>1993</v>
      </c>
      <c r="D7" s="8">
        <v>1993</v>
      </c>
      <c r="E7" s="8">
        <v>1993</v>
      </c>
      <c r="F7" s="8">
        <v>1</v>
      </c>
      <c r="G7" s="8">
        <v>0</v>
      </c>
      <c r="H7" s="8">
        <v>1</v>
      </c>
      <c r="I7" s="8" t="s">
        <v>7</v>
      </c>
      <c r="J7" s="8">
        <v>170</v>
      </c>
      <c r="K7" s="8" t="s">
        <v>4</v>
      </c>
      <c r="L7" s="8" t="s">
        <v>3</v>
      </c>
      <c r="M7" s="8">
        <v>842</v>
      </c>
      <c r="N7" s="8" t="s">
        <v>2</v>
      </c>
      <c r="O7" s="8" t="s">
        <v>1</v>
      </c>
      <c r="P7" s="8">
        <v>1</v>
      </c>
      <c r="Q7" s="8" t="s">
        <v>0</v>
      </c>
      <c r="R7" s="7">
        <v>171182816</v>
      </c>
      <c r="S7" s="6">
        <v>0</v>
      </c>
    </row>
    <row r="8" spans="2:19" x14ac:dyDescent="0.25">
      <c r="B8" s="9" t="s">
        <v>6</v>
      </c>
      <c r="C8" s="8">
        <v>1993</v>
      </c>
      <c r="D8" s="8">
        <v>1993</v>
      </c>
      <c r="E8" s="8">
        <v>1993</v>
      </c>
      <c r="F8" s="8">
        <v>1</v>
      </c>
      <c r="G8" s="8">
        <v>0</v>
      </c>
      <c r="H8" s="8">
        <v>2</v>
      </c>
      <c r="I8" s="8" t="s">
        <v>5</v>
      </c>
      <c r="J8" s="8">
        <v>170</v>
      </c>
      <c r="K8" s="8" t="s">
        <v>4</v>
      </c>
      <c r="L8" s="8" t="s">
        <v>3</v>
      </c>
      <c r="M8" s="8">
        <v>842</v>
      </c>
      <c r="N8" s="8" t="s">
        <v>2</v>
      </c>
      <c r="O8" s="8" t="s">
        <v>1</v>
      </c>
      <c r="P8" s="8">
        <v>1</v>
      </c>
      <c r="Q8" s="8" t="s">
        <v>0</v>
      </c>
      <c r="R8" s="7">
        <v>555763200</v>
      </c>
      <c r="S8" s="6">
        <v>0</v>
      </c>
    </row>
    <row r="9" spans="2:19" x14ac:dyDescent="0.25">
      <c r="B9" s="9" t="s">
        <v>6</v>
      </c>
      <c r="C9" s="8">
        <v>1994</v>
      </c>
      <c r="D9" s="8">
        <v>1994</v>
      </c>
      <c r="E9" s="8">
        <v>1994</v>
      </c>
      <c r="F9" s="8">
        <v>1</v>
      </c>
      <c r="G9" s="8">
        <v>0</v>
      </c>
      <c r="H9" s="8">
        <v>1</v>
      </c>
      <c r="I9" s="8" t="s">
        <v>7</v>
      </c>
      <c r="J9" s="8">
        <v>170</v>
      </c>
      <c r="K9" s="8" t="s">
        <v>4</v>
      </c>
      <c r="L9" s="8" t="s">
        <v>3</v>
      </c>
      <c r="M9" s="8">
        <v>842</v>
      </c>
      <c r="N9" s="8" t="s">
        <v>2</v>
      </c>
      <c r="O9" s="8" t="s">
        <v>1</v>
      </c>
      <c r="P9" s="8">
        <v>1</v>
      </c>
      <c r="Q9" s="8" t="s">
        <v>0</v>
      </c>
      <c r="R9" s="7">
        <v>242111728</v>
      </c>
      <c r="S9" s="6">
        <v>0</v>
      </c>
    </row>
    <row r="10" spans="2:19" x14ac:dyDescent="0.25">
      <c r="B10" s="9" t="s">
        <v>6</v>
      </c>
      <c r="C10" s="8">
        <v>1994</v>
      </c>
      <c r="D10" s="8">
        <v>1994</v>
      </c>
      <c r="E10" s="8">
        <v>1994</v>
      </c>
      <c r="F10" s="8">
        <v>1</v>
      </c>
      <c r="G10" s="8">
        <v>0</v>
      </c>
      <c r="H10" s="8">
        <v>2</v>
      </c>
      <c r="I10" s="8" t="s">
        <v>5</v>
      </c>
      <c r="J10" s="8">
        <v>170</v>
      </c>
      <c r="K10" s="8" t="s">
        <v>4</v>
      </c>
      <c r="L10" s="8" t="s">
        <v>3</v>
      </c>
      <c r="M10" s="8">
        <v>842</v>
      </c>
      <c r="N10" s="8" t="s">
        <v>2</v>
      </c>
      <c r="O10" s="8" t="s">
        <v>1</v>
      </c>
      <c r="P10" s="8">
        <v>1</v>
      </c>
      <c r="Q10" s="8" t="s">
        <v>0</v>
      </c>
      <c r="R10" s="7">
        <v>748160320</v>
      </c>
      <c r="S10" s="6">
        <v>0</v>
      </c>
    </row>
    <row r="11" spans="2:19" x14ac:dyDescent="0.25">
      <c r="B11" s="9" t="s">
        <v>6</v>
      </c>
      <c r="C11" s="8">
        <v>1995</v>
      </c>
      <c r="D11" s="8">
        <v>1995</v>
      </c>
      <c r="E11" s="8">
        <v>1995</v>
      </c>
      <c r="F11" s="8">
        <v>1</v>
      </c>
      <c r="G11" s="8">
        <v>0</v>
      </c>
      <c r="H11" s="8">
        <v>1</v>
      </c>
      <c r="I11" s="8" t="s">
        <v>7</v>
      </c>
      <c r="J11" s="8">
        <v>170</v>
      </c>
      <c r="K11" s="8" t="s">
        <v>4</v>
      </c>
      <c r="L11" s="8" t="s">
        <v>3</v>
      </c>
      <c r="M11" s="8">
        <v>842</v>
      </c>
      <c r="N11" s="8" t="s">
        <v>2</v>
      </c>
      <c r="O11" s="8" t="s">
        <v>1</v>
      </c>
      <c r="P11" s="8">
        <v>1</v>
      </c>
      <c r="Q11" s="8" t="s">
        <v>0</v>
      </c>
      <c r="R11" s="7">
        <v>395328384</v>
      </c>
      <c r="S11" s="6">
        <v>0</v>
      </c>
    </row>
    <row r="12" spans="2:19" x14ac:dyDescent="0.25">
      <c r="B12" s="9" t="s">
        <v>6</v>
      </c>
      <c r="C12" s="8">
        <v>1995</v>
      </c>
      <c r="D12" s="8">
        <v>1995</v>
      </c>
      <c r="E12" s="8">
        <v>1995</v>
      </c>
      <c r="F12" s="8">
        <v>1</v>
      </c>
      <c r="G12" s="8">
        <v>0</v>
      </c>
      <c r="H12" s="8">
        <v>2</v>
      </c>
      <c r="I12" s="8" t="s">
        <v>5</v>
      </c>
      <c r="J12" s="8">
        <v>170</v>
      </c>
      <c r="K12" s="8" t="s">
        <v>4</v>
      </c>
      <c r="L12" s="8" t="s">
        <v>3</v>
      </c>
      <c r="M12" s="8">
        <v>842</v>
      </c>
      <c r="N12" s="8" t="s">
        <v>2</v>
      </c>
      <c r="O12" s="8" t="s">
        <v>1</v>
      </c>
      <c r="P12" s="8">
        <v>1</v>
      </c>
      <c r="Q12" s="8" t="s">
        <v>0</v>
      </c>
      <c r="R12" s="7">
        <v>729032704</v>
      </c>
      <c r="S12" s="6">
        <v>0</v>
      </c>
    </row>
    <row r="13" spans="2:19" x14ac:dyDescent="0.25">
      <c r="B13" s="9" t="s">
        <v>6</v>
      </c>
      <c r="C13" s="8">
        <v>1996</v>
      </c>
      <c r="D13" s="8">
        <v>1996</v>
      </c>
      <c r="E13" s="8">
        <v>1996</v>
      </c>
      <c r="F13" s="8">
        <v>1</v>
      </c>
      <c r="G13" s="8">
        <v>0</v>
      </c>
      <c r="H13" s="8">
        <v>1</v>
      </c>
      <c r="I13" s="8" t="s">
        <v>7</v>
      </c>
      <c r="J13" s="8">
        <v>170</v>
      </c>
      <c r="K13" s="8" t="s">
        <v>4</v>
      </c>
      <c r="L13" s="8" t="s">
        <v>3</v>
      </c>
      <c r="M13" s="8">
        <v>842</v>
      </c>
      <c r="N13" s="8" t="s">
        <v>2</v>
      </c>
      <c r="O13" s="8" t="s">
        <v>1</v>
      </c>
      <c r="P13" s="8">
        <v>1</v>
      </c>
      <c r="Q13" s="8" t="s">
        <v>0</v>
      </c>
      <c r="R13" s="7">
        <v>561154560</v>
      </c>
      <c r="S13" s="6">
        <v>0</v>
      </c>
    </row>
    <row r="14" spans="2:19" x14ac:dyDescent="0.25">
      <c r="B14" s="9" t="s">
        <v>6</v>
      </c>
      <c r="C14" s="8">
        <v>1996</v>
      </c>
      <c r="D14" s="8">
        <v>1996</v>
      </c>
      <c r="E14" s="8">
        <v>1996</v>
      </c>
      <c r="F14" s="8">
        <v>1</v>
      </c>
      <c r="G14" s="8">
        <v>0</v>
      </c>
      <c r="H14" s="8">
        <v>2</v>
      </c>
      <c r="I14" s="8" t="s">
        <v>5</v>
      </c>
      <c r="J14" s="8">
        <v>170</v>
      </c>
      <c r="K14" s="8" t="s">
        <v>4</v>
      </c>
      <c r="L14" s="8" t="s">
        <v>3</v>
      </c>
      <c r="M14" s="8">
        <v>842</v>
      </c>
      <c r="N14" s="8" t="s">
        <v>2</v>
      </c>
      <c r="O14" s="8" t="s">
        <v>1</v>
      </c>
      <c r="P14" s="8">
        <v>1</v>
      </c>
      <c r="Q14" s="8" t="s">
        <v>0</v>
      </c>
      <c r="R14" s="7">
        <v>703384448</v>
      </c>
      <c r="S14" s="6">
        <v>0</v>
      </c>
    </row>
    <row r="15" spans="2:19" x14ac:dyDescent="0.25">
      <c r="B15" s="9" t="s">
        <v>6</v>
      </c>
      <c r="C15" s="8">
        <v>1997</v>
      </c>
      <c r="D15" s="8">
        <v>1997</v>
      </c>
      <c r="E15" s="8">
        <v>1997</v>
      </c>
      <c r="F15" s="8">
        <v>1</v>
      </c>
      <c r="G15" s="8">
        <v>0</v>
      </c>
      <c r="H15" s="8">
        <v>1</v>
      </c>
      <c r="I15" s="8" t="s">
        <v>7</v>
      </c>
      <c r="J15" s="8">
        <v>170</v>
      </c>
      <c r="K15" s="8" t="s">
        <v>4</v>
      </c>
      <c r="L15" s="8" t="s">
        <v>3</v>
      </c>
      <c r="M15" s="8">
        <v>842</v>
      </c>
      <c r="N15" s="8" t="s">
        <v>2</v>
      </c>
      <c r="O15" s="8" t="s">
        <v>1</v>
      </c>
      <c r="P15" s="8">
        <v>1</v>
      </c>
      <c r="Q15" s="8" t="s">
        <v>0</v>
      </c>
      <c r="R15" s="7">
        <v>467224704</v>
      </c>
      <c r="S15" s="6">
        <v>0</v>
      </c>
    </row>
    <row r="16" spans="2:19" x14ac:dyDescent="0.25">
      <c r="B16" s="9" t="s">
        <v>6</v>
      </c>
      <c r="C16" s="8">
        <v>1997</v>
      </c>
      <c r="D16" s="8">
        <v>1997</v>
      </c>
      <c r="E16" s="8">
        <v>1997</v>
      </c>
      <c r="F16" s="8">
        <v>1</v>
      </c>
      <c r="G16" s="8">
        <v>0</v>
      </c>
      <c r="H16" s="8">
        <v>2</v>
      </c>
      <c r="I16" s="8" t="s">
        <v>5</v>
      </c>
      <c r="J16" s="8">
        <v>170</v>
      </c>
      <c r="K16" s="8" t="s">
        <v>4</v>
      </c>
      <c r="L16" s="8" t="s">
        <v>3</v>
      </c>
      <c r="M16" s="8">
        <v>842</v>
      </c>
      <c r="N16" s="8" t="s">
        <v>2</v>
      </c>
      <c r="O16" s="8" t="s">
        <v>1</v>
      </c>
      <c r="P16" s="8">
        <v>1</v>
      </c>
      <c r="Q16" s="8" t="s">
        <v>0</v>
      </c>
      <c r="R16" s="7">
        <v>1010740736</v>
      </c>
      <c r="S16" s="6">
        <v>0</v>
      </c>
    </row>
    <row r="17" spans="2:19" x14ac:dyDescent="0.25">
      <c r="B17" s="9" t="s">
        <v>6</v>
      </c>
      <c r="C17" s="8">
        <v>1998</v>
      </c>
      <c r="D17" s="8">
        <v>1998</v>
      </c>
      <c r="E17" s="8">
        <v>1998</v>
      </c>
      <c r="F17" s="8">
        <v>1</v>
      </c>
      <c r="G17" s="8">
        <v>0</v>
      </c>
      <c r="H17" s="8">
        <v>1</v>
      </c>
      <c r="I17" s="8" t="s">
        <v>7</v>
      </c>
      <c r="J17" s="8">
        <v>170</v>
      </c>
      <c r="K17" s="8" t="s">
        <v>4</v>
      </c>
      <c r="L17" s="8" t="s">
        <v>3</v>
      </c>
      <c r="M17" s="8">
        <v>842</v>
      </c>
      <c r="N17" s="8" t="s">
        <v>2</v>
      </c>
      <c r="O17" s="8" t="s">
        <v>1</v>
      </c>
      <c r="P17" s="8">
        <v>1</v>
      </c>
      <c r="Q17" s="8" t="s">
        <v>0</v>
      </c>
      <c r="R17" s="7">
        <v>502668480</v>
      </c>
      <c r="S17" s="6">
        <v>0</v>
      </c>
    </row>
    <row r="18" spans="2:19" x14ac:dyDescent="0.25">
      <c r="B18" s="9" t="s">
        <v>6</v>
      </c>
      <c r="C18" s="8">
        <v>1998</v>
      </c>
      <c r="D18" s="8">
        <v>1998</v>
      </c>
      <c r="E18" s="8">
        <v>1998</v>
      </c>
      <c r="F18" s="8">
        <v>1</v>
      </c>
      <c r="G18" s="8">
        <v>0</v>
      </c>
      <c r="H18" s="8">
        <v>2</v>
      </c>
      <c r="I18" s="8" t="s">
        <v>5</v>
      </c>
      <c r="J18" s="8">
        <v>170</v>
      </c>
      <c r="K18" s="8" t="s">
        <v>4</v>
      </c>
      <c r="L18" s="8" t="s">
        <v>3</v>
      </c>
      <c r="M18" s="8">
        <v>842</v>
      </c>
      <c r="N18" s="8" t="s">
        <v>2</v>
      </c>
      <c r="O18" s="8" t="s">
        <v>1</v>
      </c>
      <c r="P18" s="8">
        <v>1</v>
      </c>
      <c r="Q18" s="8" t="s">
        <v>0</v>
      </c>
      <c r="R18" s="7">
        <v>846118400</v>
      </c>
      <c r="S18" s="6">
        <v>0</v>
      </c>
    </row>
    <row r="19" spans="2:19" x14ac:dyDescent="0.25">
      <c r="B19" s="9" t="s">
        <v>6</v>
      </c>
      <c r="C19" s="8">
        <v>1999</v>
      </c>
      <c r="D19" s="8">
        <v>1999</v>
      </c>
      <c r="E19" s="8">
        <v>1999</v>
      </c>
      <c r="F19" s="8">
        <v>1</v>
      </c>
      <c r="G19" s="8">
        <v>0</v>
      </c>
      <c r="H19" s="8">
        <v>1</v>
      </c>
      <c r="I19" s="8" t="s">
        <v>7</v>
      </c>
      <c r="J19" s="8">
        <v>170</v>
      </c>
      <c r="K19" s="8" t="s">
        <v>4</v>
      </c>
      <c r="L19" s="8" t="s">
        <v>3</v>
      </c>
      <c r="M19" s="8">
        <v>842</v>
      </c>
      <c r="N19" s="8" t="s">
        <v>2</v>
      </c>
      <c r="O19" s="8" t="s">
        <v>1</v>
      </c>
      <c r="P19" s="8">
        <v>1</v>
      </c>
      <c r="Q19" s="8" t="s">
        <v>0</v>
      </c>
      <c r="R19" s="7">
        <v>395623968</v>
      </c>
      <c r="S19" s="6">
        <v>0</v>
      </c>
    </row>
    <row r="20" spans="2:19" x14ac:dyDescent="0.25">
      <c r="B20" s="9" t="s">
        <v>6</v>
      </c>
      <c r="C20" s="8">
        <v>1999</v>
      </c>
      <c r="D20" s="8">
        <v>1999</v>
      </c>
      <c r="E20" s="8">
        <v>1999</v>
      </c>
      <c r="F20" s="8">
        <v>1</v>
      </c>
      <c r="G20" s="8">
        <v>0</v>
      </c>
      <c r="H20" s="8">
        <v>2</v>
      </c>
      <c r="I20" s="8" t="s">
        <v>5</v>
      </c>
      <c r="J20" s="8">
        <v>170</v>
      </c>
      <c r="K20" s="8" t="s">
        <v>4</v>
      </c>
      <c r="L20" s="8" t="s">
        <v>3</v>
      </c>
      <c r="M20" s="8">
        <v>842</v>
      </c>
      <c r="N20" s="8" t="s">
        <v>2</v>
      </c>
      <c r="O20" s="8" t="s">
        <v>1</v>
      </c>
      <c r="P20" s="8">
        <v>1</v>
      </c>
      <c r="Q20" s="8" t="s">
        <v>0</v>
      </c>
      <c r="R20" s="7">
        <v>797605824</v>
      </c>
      <c r="S20" s="6">
        <v>0</v>
      </c>
    </row>
    <row r="21" spans="2:19" x14ac:dyDescent="0.25">
      <c r="B21" s="9" t="s">
        <v>6</v>
      </c>
      <c r="C21" s="8">
        <v>2000</v>
      </c>
      <c r="D21" s="8">
        <v>2000</v>
      </c>
      <c r="E21" s="8">
        <v>2000</v>
      </c>
      <c r="F21" s="8">
        <v>1</v>
      </c>
      <c r="G21" s="8">
        <v>0</v>
      </c>
      <c r="H21" s="8">
        <v>1</v>
      </c>
      <c r="I21" s="8" t="s">
        <v>7</v>
      </c>
      <c r="J21" s="8">
        <v>170</v>
      </c>
      <c r="K21" s="8" t="s">
        <v>4</v>
      </c>
      <c r="L21" s="8" t="s">
        <v>3</v>
      </c>
      <c r="M21" s="8">
        <v>842</v>
      </c>
      <c r="N21" s="8" t="s">
        <v>2</v>
      </c>
      <c r="O21" s="8" t="s">
        <v>1</v>
      </c>
      <c r="P21" s="8">
        <v>1</v>
      </c>
      <c r="Q21" s="8" t="s">
        <v>0</v>
      </c>
      <c r="R21" s="7">
        <v>389666703</v>
      </c>
      <c r="S21" s="6">
        <v>0</v>
      </c>
    </row>
    <row r="22" spans="2:19" x14ac:dyDescent="0.25">
      <c r="B22" s="9" t="s">
        <v>6</v>
      </c>
      <c r="C22" s="8">
        <v>2000</v>
      </c>
      <c r="D22" s="8">
        <v>2000</v>
      </c>
      <c r="E22" s="8">
        <v>2000</v>
      </c>
      <c r="F22" s="8">
        <v>1</v>
      </c>
      <c r="G22" s="8">
        <v>0</v>
      </c>
      <c r="H22" s="8">
        <v>2</v>
      </c>
      <c r="I22" s="8" t="s">
        <v>5</v>
      </c>
      <c r="J22" s="8">
        <v>170</v>
      </c>
      <c r="K22" s="8" t="s">
        <v>4</v>
      </c>
      <c r="L22" s="8" t="s">
        <v>3</v>
      </c>
      <c r="M22" s="8">
        <v>842</v>
      </c>
      <c r="N22" s="8" t="s">
        <v>2</v>
      </c>
      <c r="O22" s="8" t="s">
        <v>1</v>
      </c>
      <c r="P22" s="8">
        <v>1</v>
      </c>
      <c r="Q22" s="8" t="s">
        <v>0</v>
      </c>
      <c r="R22" s="7">
        <v>682316185</v>
      </c>
      <c r="S22" s="6">
        <v>0</v>
      </c>
    </row>
    <row r="23" spans="2:19" x14ac:dyDescent="0.25">
      <c r="B23" s="9" t="s">
        <v>6</v>
      </c>
      <c r="C23" s="8">
        <v>2001</v>
      </c>
      <c r="D23" s="8">
        <v>2001</v>
      </c>
      <c r="E23" s="8">
        <v>2001</v>
      </c>
      <c r="F23" s="8">
        <v>1</v>
      </c>
      <c r="G23" s="8">
        <v>0</v>
      </c>
      <c r="H23" s="8">
        <v>1</v>
      </c>
      <c r="I23" s="8" t="s">
        <v>7</v>
      </c>
      <c r="J23" s="8">
        <v>170</v>
      </c>
      <c r="K23" s="8" t="s">
        <v>4</v>
      </c>
      <c r="L23" s="8" t="s">
        <v>3</v>
      </c>
      <c r="M23" s="8">
        <v>842</v>
      </c>
      <c r="N23" s="8" t="s">
        <v>2</v>
      </c>
      <c r="O23" s="8" t="s">
        <v>1</v>
      </c>
      <c r="P23" s="8">
        <v>1</v>
      </c>
      <c r="Q23" s="8" t="s">
        <v>0</v>
      </c>
      <c r="R23" s="7">
        <v>384071048</v>
      </c>
      <c r="S23" s="6">
        <v>0</v>
      </c>
    </row>
    <row r="24" spans="2:19" x14ac:dyDescent="0.25">
      <c r="B24" s="9" t="s">
        <v>6</v>
      </c>
      <c r="C24" s="8">
        <v>2001</v>
      </c>
      <c r="D24" s="8">
        <v>2001</v>
      </c>
      <c r="E24" s="8">
        <v>2001</v>
      </c>
      <c r="F24" s="8">
        <v>1</v>
      </c>
      <c r="G24" s="8">
        <v>0</v>
      </c>
      <c r="H24" s="8">
        <v>2</v>
      </c>
      <c r="I24" s="8" t="s">
        <v>5</v>
      </c>
      <c r="J24" s="8">
        <v>170</v>
      </c>
      <c r="K24" s="8" t="s">
        <v>4</v>
      </c>
      <c r="L24" s="8" t="s">
        <v>3</v>
      </c>
      <c r="M24" s="8">
        <v>842</v>
      </c>
      <c r="N24" s="8" t="s">
        <v>2</v>
      </c>
      <c r="O24" s="8" t="s">
        <v>1</v>
      </c>
      <c r="P24" s="8">
        <v>1</v>
      </c>
      <c r="Q24" s="8" t="s">
        <v>0</v>
      </c>
      <c r="R24" s="7">
        <v>555976359</v>
      </c>
      <c r="S24" s="6">
        <v>0</v>
      </c>
    </row>
    <row r="25" spans="2:19" x14ac:dyDescent="0.25">
      <c r="B25" s="9" t="s">
        <v>6</v>
      </c>
      <c r="C25" s="8">
        <v>2002</v>
      </c>
      <c r="D25" s="8">
        <v>2002</v>
      </c>
      <c r="E25" s="8">
        <v>2002</v>
      </c>
      <c r="F25" s="8">
        <v>1</v>
      </c>
      <c r="G25" s="8">
        <v>0</v>
      </c>
      <c r="H25" s="8">
        <v>1</v>
      </c>
      <c r="I25" s="8" t="s">
        <v>7</v>
      </c>
      <c r="J25" s="8">
        <v>170</v>
      </c>
      <c r="K25" s="8" t="s">
        <v>4</v>
      </c>
      <c r="L25" s="8" t="s">
        <v>3</v>
      </c>
      <c r="M25" s="8">
        <v>842</v>
      </c>
      <c r="N25" s="8" t="s">
        <v>2</v>
      </c>
      <c r="O25" s="8" t="s">
        <v>1</v>
      </c>
      <c r="P25" s="8">
        <v>1</v>
      </c>
      <c r="Q25" s="8" t="s">
        <v>0</v>
      </c>
      <c r="R25" s="7">
        <v>437189942</v>
      </c>
      <c r="S25" s="6">
        <v>0</v>
      </c>
    </row>
    <row r="26" spans="2:19" x14ac:dyDescent="0.25">
      <c r="B26" s="9" t="s">
        <v>6</v>
      </c>
      <c r="C26" s="8">
        <v>2002</v>
      </c>
      <c r="D26" s="8">
        <v>2002</v>
      </c>
      <c r="E26" s="8">
        <v>2002</v>
      </c>
      <c r="F26" s="8">
        <v>1</v>
      </c>
      <c r="G26" s="8">
        <v>0</v>
      </c>
      <c r="H26" s="8">
        <v>2</v>
      </c>
      <c r="I26" s="8" t="s">
        <v>5</v>
      </c>
      <c r="J26" s="8">
        <v>170</v>
      </c>
      <c r="K26" s="8" t="s">
        <v>4</v>
      </c>
      <c r="L26" s="8" t="s">
        <v>3</v>
      </c>
      <c r="M26" s="8">
        <v>842</v>
      </c>
      <c r="N26" s="8" t="s">
        <v>2</v>
      </c>
      <c r="O26" s="8" t="s">
        <v>1</v>
      </c>
      <c r="P26" s="8">
        <v>1</v>
      </c>
      <c r="Q26" s="8" t="s">
        <v>0</v>
      </c>
      <c r="R26" s="7">
        <v>581198438</v>
      </c>
      <c r="S26" s="6">
        <v>0</v>
      </c>
    </row>
    <row r="27" spans="2:19" x14ac:dyDescent="0.25">
      <c r="B27" s="9" t="s">
        <v>6</v>
      </c>
      <c r="C27" s="8">
        <v>2003</v>
      </c>
      <c r="D27" s="8">
        <v>2003</v>
      </c>
      <c r="E27" s="8">
        <v>2003</v>
      </c>
      <c r="F27" s="8">
        <v>1</v>
      </c>
      <c r="G27" s="8">
        <v>0</v>
      </c>
      <c r="H27" s="8">
        <v>1</v>
      </c>
      <c r="I27" s="8" t="s">
        <v>7</v>
      </c>
      <c r="J27" s="8">
        <v>170</v>
      </c>
      <c r="K27" s="8" t="s">
        <v>4</v>
      </c>
      <c r="L27" s="8" t="s">
        <v>3</v>
      </c>
      <c r="M27" s="8">
        <v>842</v>
      </c>
      <c r="N27" s="8" t="s">
        <v>2</v>
      </c>
      <c r="O27" s="8" t="s">
        <v>1</v>
      </c>
      <c r="P27" s="8">
        <v>1</v>
      </c>
      <c r="Q27" s="8" t="s">
        <v>0</v>
      </c>
      <c r="R27" s="7">
        <v>424755381</v>
      </c>
      <c r="S27" s="6">
        <v>0</v>
      </c>
    </row>
    <row r="28" spans="2:19" x14ac:dyDescent="0.25">
      <c r="B28" s="9" t="s">
        <v>6</v>
      </c>
      <c r="C28" s="8">
        <v>2003</v>
      </c>
      <c r="D28" s="8">
        <v>2003</v>
      </c>
      <c r="E28" s="8">
        <v>2003</v>
      </c>
      <c r="F28" s="8">
        <v>1</v>
      </c>
      <c r="G28" s="8">
        <v>0</v>
      </c>
      <c r="H28" s="8">
        <v>2</v>
      </c>
      <c r="I28" s="8" t="s">
        <v>5</v>
      </c>
      <c r="J28" s="8">
        <v>170</v>
      </c>
      <c r="K28" s="8" t="s">
        <v>4</v>
      </c>
      <c r="L28" s="8" t="s">
        <v>3</v>
      </c>
      <c r="M28" s="8">
        <v>842</v>
      </c>
      <c r="N28" s="8" t="s">
        <v>2</v>
      </c>
      <c r="O28" s="8" t="s">
        <v>1</v>
      </c>
      <c r="P28" s="8">
        <v>1</v>
      </c>
      <c r="Q28" s="8" t="s">
        <v>0</v>
      </c>
      <c r="R28" s="7">
        <v>613508582</v>
      </c>
      <c r="S28" s="6">
        <v>0</v>
      </c>
    </row>
    <row r="29" spans="2:19" x14ac:dyDescent="0.25">
      <c r="B29" s="9" t="s">
        <v>6</v>
      </c>
      <c r="C29" s="8">
        <v>2004</v>
      </c>
      <c r="D29" s="8">
        <v>2004</v>
      </c>
      <c r="E29" s="8">
        <v>2004</v>
      </c>
      <c r="F29" s="8">
        <v>1</v>
      </c>
      <c r="G29" s="8">
        <v>0</v>
      </c>
      <c r="H29" s="8">
        <v>1</v>
      </c>
      <c r="I29" s="8" t="s">
        <v>7</v>
      </c>
      <c r="J29" s="8">
        <v>170</v>
      </c>
      <c r="K29" s="8" t="s">
        <v>4</v>
      </c>
      <c r="L29" s="8" t="s">
        <v>3</v>
      </c>
      <c r="M29" s="8">
        <v>842</v>
      </c>
      <c r="N29" s="8" t="s">
        <v>2</v>
      </c>
      <c r="O29" s="8" t="s">
        <v>1</v>
      </c>
      <c r="P29" s="8">
        <v>1</v>
      </c>
      <c r="Q29" s="8" t="s">
        <v>0</v>
      </c>
      <c r="R29" s="7">
        <v>555220957</v>
      </c>
      <c r="S29" s="6">
        <v>0</v>
      </c>
    </row>
    <row r="30" spans="2:19" x14ac:dyDescent="0.25">
      <c r="B30" s="9" t="s">
        <v>6</v>
      </c>
      <c r="C30" s="8">
        <v>2004</v>
      </c>
      <c r="D30" s="8">
        <v>2004</v>
      </c>
      <c r="E30" s="8">
        <v>2004</v>
      </c>
      <c r="F30" s="8">
        <v>1</v>
      </c>
      <c r="G30" s="8">
        <v>0</v>
      </c>
      <c r="H30" s="8">
        <v>2</v>
      </c>
      <c r="I30" s="8" t="s">
        <v>5</v>
      </c>
      <c r="J30" s="8">
        <v>170</v>
      </c>
      <c r="K30" s="8" t="s">
        <v>4</v>
      </c>
      <c r="L30" s="8" t="s">
        <v>3</v>
      </c>
      <c r="M30" s="8">
        <v>842</v>
      </c>
      <c r="N30" s="8" t="s">
        <v>2</v>
      </c>
      <c r="O30" s="8" t="s">
        <v>1</v>
      </c>
      <c r="P30" s="8">
        <v>1</v>
      </c>
      <c r="Q30" s="8" t="s">
        <v>0</v>
      </c>
      <c r="R30" s="7">
        <v>662081366</v>
      </c>
      <c r="S30" s="6">
        <v>0</v>
      </c>
    </row>
    <row r="31" spans="2:19" x14ac:dyDescent="0.25">
      <c r="B31" s="9" t="s">
        <v>6</v>
      </c>
      <c r="C31" s="8">
        <v>2005</v>
      </c>
      <c r="D31" s="8">
        <v>2005</v>
      </c>
      <c r="E31" s="8">
        <v>2005</v>
      </c>
      <c r="F31" s="8">
        <v>1</v>
      </c>
      <c r="G31" s="8">
        <v>0</v>
      </c>
      <c r="H31" s="8">
        <v>1</v>
      </c>
      <c r="I31" s="8" t="s">
        <v>7</v>
      </c>
      <c r="J31" s="8">
        <v>170</v>
      </c>
      <c r="K31" s="8" t="s">
        <v>4</v>
      </c>
      <c r="L31" s="8" t="s">
        <v>3</v>
      </c>
      <c r="M31" s="8">
        <v>842</v>
      </c>
      <c r="N31" s="8" t="s">
        <v>2</v>
      </c>
      <c r="O31" s="8" t="s">
        <v>1</v>
      </c>
      <c r="P31" s="8">
        <v>1</v>
      </c>
      <c r="Q31" s="8" t="s">
        <v>0</v>
      </c>
      <c r="R31" s="7">
        <v>606818686</v>
      </c>
      <c r="S31" s="6">
        <v>0</v>
      </c>
    </row>
    <row r="32" spans="2:19" x14ac:dyDescent="0.25">
      <c r="B32" s="9" t="s">
        <v>6</v>
      </c>
      <c r="C32" s="8">
        <v>2005</v>
      </c>
      <c r="D32" s="8">
        <v>2005</v>
      </c>
      <c r="E32" s="8">
        <v>2005</v>
      </c>
      <c r="F32" s="8">
        <v>1</v>
      </c>
      <c r="G32" s="8">
        <v>0</v>
      </c>
      <c r="H32" s="8">
        <v>2</v>
      </c>
      <c r="I32" s="8" t="s">
        <v>5</v>
      </c>
      <c r="J32" s="8">
        <v>170</v>
      </c>
      <c r="K32" s="8" t="s">
        <v>4</v>
      </c>
      <c r="L32" s="8" t="s">
        <v>3</v>
      </c>
      <c r="M32" s="8">
        <v>842</v>
      </c>
      <c r="N32" s="8" t="s">
        <v>2</v>
      </c>
      <c r="O32" s="8" t="s">
        <v>1</v>
      </c>
      <c r="P32" s="8">
        <v>1</v>
      </c>
      <c r="Q32" s="8" t="s">
        <v>0</v>
      </c>
      <c r="R32" s="7">
        <v>929236503</v>
      </c>
      <c r="S32" s="6">
        <v>0</v>
      </c>
    </row>
    <row r="33" spans="2:19" x14ac:dyDescent="0.25">
      <c r="B33" s="9" t="s">
        <v>6</v>
      </c>
      <c r="C33" s="8">
        <v>2006</v>
      </c>
      <c r="D33" s="8">
        <v>2006</v>
      </c>
      <c r="E33" s="8">
        <v>2006</v>
      </c>
      <c r="F33" s="8">
        <v>1</v>
      </c>
      <c r="G33" s="8">
        <v>0</v>
      </c>
      <c r="H33" s="8">
        <v>1</v>
      </c>
      <c r="I33" s="8" t="s">
        <v>7</v>
      </c>
      <c r="J33" s="8">
        <v>170</v>
      </c>
      <c r="K33" s="8" t="s">
        <v>4</v>
      </c>
      <c r="L33" s="8" t="s">
        <v>3</v>
      </c>
      <c r="M33" s="8">
        <v>842</v>
      </c>
      <c r="N33" s="8" t="s">
        <v>2</v>
      </c>
      <c r="O33" s="8" t="s">
        <v>1</v>
      </c>
      <c r="P33" s="8">
        <v>1</v>
      </c>
      <c r="Q33" s="8" t="s">
        <v>0</v>
      </c>
      <c r="R33" s="7">
        <v>744439990</v>
      </c>
      <c r="S33" s="6">
        <v>0</v>
      </c>
    </row>
    <row r="34" spans="2:19" x14ac:dyDescent="0.25">
      <c r="B34" s="9" t="s">
        <v>6</v>
      </c>
      <c r="C34" s="8">
        <v>2006</v>
      </c>
      <c r="D34" s="8">
        <v>2006</v>
      </c>
      <c r="E34" s="8">
        <v>2006</v>
      </c>
      <c r="F34" s="8">
        <v>1</v>
      </c>
      <c r="G34" s="8">
        <v>0</v>
      </c>
      <c r="H34" s="8">
        <v>2</v>
      </c>
      <c r="I34" s="8" t="s">
        <v>5</v>
      </c>
      <c r="J34" s="8">
        <v>170</v>
      </c>
      <c r="K34" s="8" t="s">
        <v>4</v>
      </c>
      <c r="L34" s="8" t="s">
        <v>3</v>
      </c>
      <c r="M34" s="8">
        <v>842</v>
      </c>
      <c r="N34" s="8" t="s">
        <v>2</v>
      </c>
      <c r="O34" s="8" t="s">
        <v>1</v>
      </c>
      <c r="P34" s="8">
        <v>1</v>
      </c>
      <c r="Q34" s="8" t="s">
        <v>0</v>
      </c>
      <c r="R34" s="7">
        <v>930495740</v>
      </c>
      <c r="S34" s="6">
        <v>0</v>
      </c>
    </row>
    <row r="35" spans="2:19" x14ac:dyDescent="0.25">
      <c r="B35" s="9" t="s">
        <v>6</v>
      </c>
      <c r="C35" s="8">
        <v>2007</v>
      </c>
      <c r="D35" s="8">
        <v>2007</v>
      </c>
      <c r="E35" s="8">
        <v>2007</v>
      </c>
      <c r="F35" s="8">
        <v>1</v>
      </c>
      <c r="G35" s="8">
        <v>0</v>
      </c>
      <c r="H35" s="8">
        <v>1</v>
      </c>
      <c r="I35" s="8" t="s">
        <v>7</v>
      </c>
      <c r="J35" s="8">
        <v>170</v>
      </c>
      <c r="K35" s="8" t="s">
        <v>4</v>
      </c>
      <c r="L35" s="8" t="s">
        <v>3</v>
      </c>
      <c r="M35" s="8">
        <v>842</v>
      </c>
      <c r="N35" s="8" t="s">
        <v>2</v>
      </c>
      <c r="O35" s="8" t="s">
        <v>1</v>
      </c>
      <c r="P35" s="8">
        <v>1</v>
      </c>
      <c r="Q35" s="8" t="s">
        <v>0</v>
      </c>
      <c r="R35" s="7">
        <v>1159244025</v>
      </c>
      <c r="S35" s="6">
        <v>0</v>
      </c>
    </row>
    <row r="36" spans="2:19" x14ac:dyDescent="0.25">
      <c r="B36" s="9" t="s">
        <v>6</v>
      </c>
      <c r="C36" s="8">
        <v>2007</v>
      </c>
      <c r="D36" s="8">
        <v>2007</v>
      </c>
      <c r="E36" s="8">
        <v>2007</v>
      </c>
      <c r="F36" s="8">
        <v>1</v>
      </c>
      <c r="G36" s="8">
        <v>0</v>
      </c>
      <c r="H36" s="8">
        <v>2</v>
      </c>
      <c r="I36" s="8" t="s">
        <v>5</v>
      </c>
      <c r="J36" s="8">
        <v>170</v>
      </c>
      <c r="K36" s="8" t="s">
        <v>4</v>
      </c>
      <c r="L36" s="8" t="s">
        <v>3</v>
      </c>
      <c r="M36" s="8">
        <v>842</v>
      </c>
      <c r="N36" s="8" t="s">
        <v>2</v>
      </c>
      <c r="O36" s="8" t="s">
        <v>1</v>
      </c>
      <c r="P36" s="8">
        <v>1</v>
      </c>
      <c r="Q36" s="8" t="s">
        <v>0</v>
      </c>
      <c r="R36" s="7">
        <v>931144773</v>
      </c>
      <c r="S36" s="6">
        <v>0</v>
      </c>
    </row>
    <row r="37" spans="2:19" x14ac:dyDescent="0.25">
      <c r="B37" s="9" t="s">
        <v>6</v>
      </c>
      <c r="C37" s="8">
        <v>2008</v>
      </c>
      <c r="D37" s="8">
        <v>2008</v>
      </c>
      <c r="E37" s="8">
        <v>2008</v>
      </c>
      <c r="F37" s="8">
        <v>1</v>
      </c>
      <c r="G37" s="8">
        <v>0</v>
      </c>
      <c r="H37" s="8">
        <v>1</v>
      </c>
      <c r="I37" s="8" t="s">
        <v>7</v>
      </c>
      <c r="J37" s="8">
        <v>170</v>
      </c>
      <c r="K37" s="8" t="s">
        <v>4</v>
      </c>
      <c r="L37" s="8" t="s">
        <v>3</v>
      </c>
      <c r="M37" s="8">
        <v>842</v>
      </c>
      <c r="N37" s="8" t="s">
        <v>2</v>
      </c>
      <c r="O37" s="8" t="s">
        <v>1</v>
      </c>
      <c r="P37" s="8">
        <v>1</v>
      </c>
      <c r="Q37" s="8" t="s">
        <v>0</v>
      </c>
      <c r="R37" s="7">
        <v>1553697229</v>
      </c>
      <c r="S37" s="6">
        <v>0</v>
      </c>
    </row>
    <row r="38" spans="2:19" x14ac:dyDescent="0.25">
      <c r="B38" s="9" t="s">
        <v>6</v>
      </c>
      <c r="C38" s="8">
        <v>2008</v>
      </c>
      <c r="D38" s="8">
        <v>2008</v>
      </c>
      <c r="E38" s="8">
        <v>2008</v>
      </c>
      <c r="F38" s="8">
        <v>1</v>
      </c>
      <c r="G38" s="8">
        <v>0</v>
      </c>
      <c r="H38" s="8">
        <v>2</v>
      </c>
      <c r="I38" s="8" t="s">
        <v>5</v>
      </c>
      <c r="J38" s="8">
        <v>170</v>
      </c>
      <c r="K38" s="8" t="s">
        <v>4</v>
      </c>
      <c r="L38" s="8" t="s">
        <v>3</v>
      </c>
      <c r="M38" s="8">
        <v>842</v>
      </c>
      <c r="N38" s="8" t="s">
        <v>2</v>
      </c>
      <c r="O38" s="8" t="s">
        <v>1</v>
      </c>
      <c r="P38" s="8">
        <v>1</v>
      </c>
      <c r="Q38" s="8" t="s">
        <v>0</v>
      </c>
      <c r="R38" s="7">
        <v>1104893872</v>
      </c>
      <c r="S38" s="6">
        <v>0</v>
      </c>
    </row>
    <row r="39" spans="2:19" x14ac:dyDescent="0.25">
      <c r="B39" s="9" t="s">
        <v>6</v>
      </c>
      <c r="C39" s="8">
        <v>2009</v>
      </c>
      <c r="D39" s="8">
        <v>2009</v>
      </c>
      <c r="E39" s="8">
        <v>2009</v>
      </c>
      <c r="F39" s="8">
        <v>1</v>
      </c>
      <c r="G39" s="8">
        <v>0</v>
      </c>
      <c r="H39" s="8">
        <v>1</v>
      </c>
      <c r="I39" s="8" t="s">
        <v>7</v>
      </c>
      <c r="J39" s="8">
        <v>170</v>
      </c>
      <c r="K39" s="8" t="s">
        <v>4</v>
      </c>
      <c r="L39" s="8" t="s">
        <v>3</v>
      </c>
      <c r="M39" s="8">
        <v>842</v>
      </c>
      <c r="N39" s="8" t="s">
        <v>2</v>
      </c>
      <c r="O39" s="8" t="s">
        <v>1</v>
      </c>
      <c r="P39" s="8">
        <v>1</v>
      </c>
      <c r="Q39" s="8" t="s">
        <v>0</v>
      </c>
      <c r="R39" s="7">
        <v>709752916</v>
      </c>
      <c r="S39" s="6">
        <v>0</v>
      </c>
    </row>
    <row r="40" spans="2:19" x14ac:dyDescent="0.25">
      <c r="B40" s="9" t="s">
        <v>6</v>
      </c>
      <c r="C40" s="8">
        <v>2009</v>
      </c>
      <c r="D40" s="8">
        <v>2009</v>
      </c>
      <c r="E40" s="8">
        <v>2009</v>
      </c>
      <c r="F40" s="8">
        <v>1</v>
      </c>
      <c r="G40" s="8">
        <v>0</v>
      </c>
      <c r="H40" s="8">
        <v>2</v>
      </c>
      <c r="I40" s="8" t="s">
        <v>5</v>
      </c>
      <c r="J40" s="8">
        <v>170</v>
      </c>
      <c r="K40" s="8" t="s">
        <v>4</v>
      </c>
      <c r="L40" s="8" t="s">
        <v>3</v>
      </c>
      <c r="M40" s="8">
        <v>842</v>
      </c>
      <c r="N40" s="8" t="s">
        <v>2</v>
      </c>
      <c r="O40" s="8" t="s">
        <v>1</v>
      </c>
      <c r="P40" s="8">
        <v>1</v>
      </c>
      <c r="Q40" s="8" t="s">
        <v>0</v>
      </c>
      <c r="R40" s="7">
        <v>1199697376</v>
      </c>
      <c r="S40" s="6">
        <v>0</v>
      </c>
    </row>
    <row r="41" spans="2:19" x14ac:dyDescent="0.25">
      <c r="B41" s="9" t="s">
        <v>6</v>
      </c>
      <c r="C41" s="8">
        <v>2010</v>
      </c>
      <c r="D41" s="8">
        <v>2010</v>
      </c>
      <c r="E41" s="8">
        <v>2010</v>
      </c>
      <c r="F41" s="8">
        <v>1</v>
      </c>
      <c r="G41" s="8">
        <v>0</v>
      </c>
      <c r="H41" s="8">
        <v>1</v>
      </c>
      <c r="I41" s="8" t="s">
        <v>7</v>
      </c>
      <c r="J41" s="8">
        <v>170</v>
      </c>
      <c r="K41" s="8" t="s">
        <v>4</v>
      </c>
      <c r="L41" s="8" t="s">
        <v>3</v>
      </c>
      <c r="M41" s="8">
        <v>842</v>
      </c>
      <c r="N41" s="8" t="s">
        <v>2</v>
      </c>
      <c r="O41" s="8" t="s">
        <v>1</v>
      </c>
      <c r="P41" s="8">
        <v>1</v>
      </c>
      <c r="Q41" s="8" t="s">
        <v>0</v>
      </c>
      <c r="R41" s="7">
        <v>581851408</v>
      </c>
      <c r="S41" s="6">
        <v>0</v>
      </c>
    </row>
    <row r="42" spans="2:19" x14ac:dyDescent="0.25">
      <c r="B42" s="9" t="s">
        <v>6</v>
      </c>
      <c r="C42" s="8">
        <v>2010</v>
      </c>
      <c r="D42" s="8">
        <v>2010</v>
      </c>
      <c r="E42" s="8">
        <v>2010</v>
      </c>
      <c r="F42" s="8">
        <v>1</v>
      </c>
      <c r="G42" s="8">
        <v>0</v>
      </c>
      <c r="H42" s="8">
        <v>2</v>
      </c>
      <c r="I42" s="8" t="s">
        <v>5</v>
      </c>
      <c r="J42" s="8">
        <v>170</v>
      </c>
      <c r="K42" s="8" t="s">
        <v>4</v>
      </c>
      <c r="L42" s="8" t="s">
        <v>3</v>
      </c>
      <c r="M42" s="8">
        <v>842</v>
      </c>
      <c r="N42" s="8" t="s">
        <v>2</v>
      </c>
      <c r="O42" s="8" t="s">
        <v>1</v>
      </c>
      <c r="P42" s="8">
        <v>1</v>
      </c>
      <c r="Q42" s="8" t="s">
        <v>0</v>
      </c>
      <c r="R42" s="7">
        <v>1333320854</v>
      </c>
      <c r="S42" s="6">
        <v>0</v>
      </c>
    </row>
    <row r="43" spans="2:19" x14ac:dyDescent="0.25">
      <c r="B43" s="9" t="s">
        <v>6</v>
      </c>
      <c r="C43" s="8">
        <v>2011</v>
      </c>
      <c r="D43" s="8">
        <v>2011</v>
      </c>
      <c r="E43" s="8">
        <v>2011</v>
      </c>
      <c r="F43" s="8">
        <v>1</v>
      </c>
      <c r="G43" s="8">
        <v>0</v>
      </c>
      <c r="H43" s="8">
        <v>1</v>
      </c>
      <c r="I43" s="8" t="s">
        <v>7</v>
      </c>
      <c r="J43" s="8">
        <v>170</v>
      </c>
      <c r="K43" s="8" t="s">
        <v>4</v>
      </c>
      <c r="L43" s="8" t="s">
        <v>3</v>
      </c>
      <c r="M43" s="8">
        <v>842</v>
      </c>
      <c r="N43" s="8" t="s">
        <v>2</v>
      </c>
      <c r="O43" s="8" t="s">
        <v>1</v>
      </c>
      <c r="P43" s="8">
        <v>1</v>
      </c>
      <c r="Q43" s="8" t="s">
        <v>0</v>
      </c>
      <c r="R43" s="7">
        <v>816162766</v>
      </c>
      <c r="S43" s="6">
        <v>0</v>
      </c>
    </row>
    <row r="44" spans="2:19" x14ac:dyDescent="0.25">
      <c r="B44" s="9" t="s">
        <v>6</v>
      </c>
      <c r="C44" s="8">
        <v>2011</v>
      </c>
      <c r="D44" s="8">
        <v>2011</v>
      </c>
      <c r="E44" s="8">
        <v>2011</v>
      </c>
      <c r="F44" s="8">
        <v>1</v>
      </c>
      <c r="G44" s="8">
        <v>0</v>
      </c>
      <c r="H44" s="8">
        <v>2</v>
      </c>
      <c r="I44" s="8" t="s">
        <v>5</v>
      </c>
      <c r="J44" s="8">
        <v>170</v>
      </c>
      <c r="K44" s="8" t="s">
        <v>4</v>
      </c>
      <c r="L44" s="8" t="s">
        <v>3</v>
      </c>
      <c r="M44" s="8">
        <v>842</v>
      </c>
      <c r="N44" s="8" t="s">
        <v>2</v>
      </c>
      <c r="O44" s="8" t="s">
        <v>1</v>
      </c>
      <c r="P44" s="8">
        <v>1</v>
      </c>
      <c r="Q44" s="8" t="s">
        <v>0</v>
      </c>
      <c r="R44" s="7">
        <v>1654442814</v>
      </c>
      <c r="S44" s="6">
        <v>0</v>
      </c>
    </row>
    <row r="45" spans="2:19" x14ac:dyDescent="0.25">
      <c r="B45" s="9" t="s">
        <v>6</v>
      </c>
      <c r="C45" s="8">
        <v>2012</v>
      </c>
      <c r="D45" s="8">
        <v>2012</v>
      </c>
      <c r="E45" s="8">
        <v>2012</v>
      </c>
      <c r="F45" s="8">
        <v>1</v>
      </c>
      <c r="G45" s="8">
        <v>0</v>
      </c>
      <c r="H45" s="8">
        <v>1</v>
      </c>
      <c r="I45" s="8" t="s">
        <v>7</v>
      </c>
      <c r="J45" s="8">
        <v>170</v>
      </c>
      <c r="K45" s="8" t="s">
        <v>4</v>
      </c>
      <c r="L45" s="8" t="s">
        <v>3</v>
      </c>
      <c r="M45" s="8">
        <v>842</v>
      </c>
      <c r="N45" s="8" t="s">
        <v>2</v>
      </c>
      <c r="O45" s="8" t="s">
        <v>1</v>
      </c>
      <c r="P45" s="8">
        <v>1</v>
      </c>
      <c r="Q45" s="8" t="s">
        <v>0</v>
      </c>
      <c r="R45" s="7">
        <v>837440829</v>
      </c>
      <c r="S45" s="6">
        <v>0</v>
      </c>
    </row>
    <row r="46" spans="2:19" x14ac:dyDescent="0.25">
      <c r="B46" s="9" t="s">
        <v>6</v>
      </c>
      <c r="C46" s="8">
        <v>2012</v>
      </c>
      <c r="D46" s="8">
        <v>2012</v>
      </c>
      <c r="E46" s="8">
        <v>2012</v>
      </c>
      <c r="F46" s="8">
        <v>1</v>
      </c>
      <c r="G46" s="8">
        <v>0</v>
      </c>
      <c r="H46" s="8">
        <v>2</v>
      </c>
      <c r="I46" s="8" t="s">
        <v>5</v>
      </c>
      <c r="J46" s="8">
        <v>170</v>
      </c>
      <c r="K46" s="8" t="s">
        <v>4</v>
      </c>
      <c r="L46" s="8" t="s">
        <v>3</v>
      </c>
      <c r="M46" s="8">
        <v>842</v>
      </c>
      <c r="N46" s="8" t="s">
        <v>2</v>
      </c>
      <c r="O46" s="8" t="s">
        <v>1</v>
      </c>
      <c r="P46" s="8">
        <v>1</v>
      </c>
      <c r="Q46" s="8" t="s">
        <v>0</v>
      </c>
      <c r="R46" s="7">
        <v>1410311727</v>
      </c>
      <c r="S46" s="6">
        <v>0</v>
      </c>
    </row>
    <row r="47" spans="2:19" x14ac:dyDescent="0.25">
      <c r="B47" s="9" t="s">
        <v>6</v>
      </c>
      <c r="C47" s="8">
        <v>2013</v>
      </c>
      <c r="D47" s="8">
        <v>2013</v>
      </c>
      <c r="E47" s="8">
        <v>2013</v>
      </c>
      <c r="F47" s="8">
        <v>1</v>
      </c>
      <c r="G47" s="8">
        <v>0</v>
      </c>
      <c r="H47" s="8">
        <v>1</v>
      </c>
      <c r="I47" s="8" t="s">
        <v>7</v>
      </c>
      <c r="J47" s="8">
        <v>170</v>
      </c>
      <c r="K47" s="8" t="s">
        <v>4</v>
      </c>
      <c r="L47" s="8" t="s">
        <v>3</v>
      </c>
      <c r="M47" s="8">
        <v>842</v>
      </c>
      <c r="N47" s="8" t="s">
        <v>2</v>
      </c>
      <c r="O47" s="8" t="s">
        <v>1</v>
      </c>
      <c r="P47" s="8">
        <v>1</v>
      </c>
      <c r="Q47" s="8" t="s">
        <v>0</v>
      </c>
      <c r="R47" s="7">
        <v>1275344873</v>
      </c>
      <c r="S47" s="6">
        <v>0</v>
      </c>
    </row>
    <row r="48" spans="2:19" x14ac:dyDescent="0.25">
      <c r="B48" s="9" t="s">
        <v>6</v>
      </c>
      <c r="C48" s="8">
        <v>2013</v>
      </c>
      <c r="D48" s="8">
        <v>2013</v>
      </c>
      <c r="E48" s="8">
        <v>2013</v>
      </c>
      <c r="F48" s="8">
        <v>1</v>
      </c>
      <c r="G48" s="8">
        <v>0</v>
      </c>
      <c r="H48" s="8">
        <v>2</v>
      </c>
      <c r="I48" s="8" t="s">
        <v>5</v>
      </c>
      <c r="J48" s="8">
        <v>170</v>
      </c>
      <c r="K48" s="8" t="s">
        <v>4</v>
      </c>
      <c r="L48" s="8" t="s">
        <v>3</v>
      </c>
      <c r="M48" s="8">
        <v>842</v>
      </c>
      <c r="N48" s="8" t="s">
        <v>2</v>
      </c>
      <c r="O48" s="8" t="s">
        <v>1</v>
      </c>
      <c r="P48" s="8">
        <v>1</v>
      </c>
      <c r="Q48" s="8" t="s">
        <v>0</v>
      </c>
      <c r="R48" s="7">
        <v>1371830665</v>
      </c>
      <c r="S48" s="6">
        <v>0</v>
      </c>
    </row>
    <row r="49" spans="2:19" x14ac:dyDescent="0.25">
      <c r="B49" s="9" t="s">
        <v>6</v>
      </c>
      <c r="C49" s="8">
        <v>2014</v>
      </c>
      <c r="D49" s="8">
        <v>2014</v>
      </c>
      <c r="E49" s="8">
        <v>2014</v>
      </c>
      <c r="F49" s="8">
        <v>1</v>
      </c>
      <c r="G49" s="8">
        <v>0</v>
      </c>
      <c r="H49" s="8">
        <v>1</v>
      </c>
      <c r="I49" s="8" t="s">
        <v>7</v>
      </c>
      <c r="J49" s="8">
        <v>170</v>
      </c>
      <c r="K49" s="8" t="s">
        <v>4</v>
      </c>
      <c r="L49" s="8" t="s">
        <v>3</v>
      </c>
      <c r="M49" s="8">
        <v>842</v>
      </c>
      <c r="N49" s="8" t="s">
        <v>2</v>
      </c>
      <c r="O49" s="8" t="s">
        <v>1</v>
      </c>
      <c r="P49" s="8">
        <v>1</v>
      </c>
      <c r="Q49" s="8" t="s">
        <v>0</v>
      </c>
      <c r="R49" s="7">
        <v>2179702720</v>
      </c>
      <c r="S49" s="6">
        <v>0</v>
      </c>
    </row>
    <row r="50" spans="2:19" x14ac:dyDescent="0.25">
      <c r="B50" s="9" t="s">
        <v>6</v>
      </c>
      <c r="C50" s="8">
        <v>2014</v>
      </c>
      <c r="D50" s="8">
        <v>2014</v>
      </c>
      <c r="E50" s="8">
        <v>2014</v>
      </c>
      <c r="F50" s="8">
        <v>1</v>
      </c>
      <c r="G50" s="8">
        <v>0</v>
      </c>
      <c r="H50" s="8">
        <v>2</v>
      </c>
      <c r="I50" s="8" t="s">
        <v>5</v>
      </c>
      <c r="J50" s="8">
        <v>170</v>
      </c>
      <c r="K50" s="8" t="s">
        <v>4</v>
      </c>
      <c r="L50" s="8" t="s">
        <v>3</v>
      </c>
      <c r="M50" s="8">
        <v>842</v>
      </c>
      <c r="N50" s="8" t="s">
        <v>2</v>
      </c>
      <c r="O50" s="8" t="s">
        <v>1</v>
      </c>
      <c r="P50" s="8">
        <v>1</v>
      </c>
      <c r="Q50" s="8" t="s">
        <v>0</v>
      </c>
      <c r="R50" s="7">
        <v>1638598335</v>
      </c>
      <c r="S50" s="6">
        <v>0</v>
      </c>
    </row>
    <row r="51" spans="2:19" x14ac:dyDescent="0.25">
      <c r="B51" s="9" t="s">
        <v>6</v>
      </c>
      <c r="C51" s="8">
        <v>2015</v>
      </c>
      <c r="D51" s="8">
        <v>2015</v>
      </c>
      <c r="E51" s="8">
        <v>2015</v>
      </c>
      <c r="F51" s="8">
        <v>1</v>
      </c>
      <c r="G51" s="8">
        <v>0</v>
      </c>
      <c r="H51" s="8">
        <v>1</v>
      </c>
      <c r="I51" s="8" t="s">
        <v>7</v>
      </c>
      <c r="J51" s="8">
        <v>170</v>
      </c>
      <c r="K51" s="8" t="s">
        <v>4</v>
      </c>
      <c r="L51" s="8" t="s">
        <v>3</v>
      </c>
      <c r="M51" s="8">
        <v>842</v>
      </c>
      <c r="N51" s="8" t="s">
        <v>2</v>
      </c>
      <c r="O51" s="8" t="s">
        <v>1</v>
      </c>
      <c r="P51" s="8">
        <v>1</v>
      </c>
      <c r="Q51" s="8" t="s">
        <v>0</v>
      </c>
      <c r="R51" s="7">
        <v>2278705609</v>
      </c>
      <c r="S51" s="6">
        <v>0</v>
      </c>
    </row>
    <row r="52" spans="2:19" x14ac:dyDescent="0.25">
      <c r="B52" s="5" t="s">
        <v>6</v>
      </c>
      <c r="C52" s="4">
        <v>2015</v>
      </c>
      <c r="D52" s="4">
        <v>2015</v>
      </c>
      <c r="E52" s="4">
        <v>2015</v>
      </c>
      <c r="F52" s="4">
        <v>1</v>
      </c>
      <c r="G52" s="4">
        <v>0</v>
      </c>
      <c r="H52" s="4">
        <v>2</v>
      </c>
      <c r="I52" s="4" t="s">
        <v>5</v>
      </c>
      <c r="J52" s="4">
        <v>170</v>
      </c>
      <c r="K52" s="4" t="s">
        <v>4</v>
      </c>
      <c r="L52" s="4" t="s">
        <v>3</v>
      </c>
      <c r="M52" s="4">
        <v>842</v>
      </c>
      <c r="N52" s="4" t="s">
        <v>2</v>
      </c>
      <c r="O52" s="4" t="s">
        <v>1</v>
      </c>
      <c r="P52" s="4">
        <v>1</v>
      </c>
      <c r="Q52" s="4" t="s">
        <v>0</v>
      </c>
      <c r="R52" s="3">
        <v>1593377980</v>
      </c>
      <c r="S52" s="2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B28" sqref="B28"/>
    </sheetView>
  </sheetViews>
  <sheetFormatPr baseColWidth="10" defaultRowHeight="15" x14ac:dyDescent="0.25"/>
  <cols>
    <col min="3" max="3" width="24.7109375" bestFit="1" customWidth="1"/>
  </cols>
  <sheetData>
    <row r="2" spans="2:3" x14ac:dyDescent="0.25">
      <c r="B2" s="11" t="s">
        <v>28</v>
      </c>
      <c r="C2" s="11" t="s">
        <v>27</v>
      </c>
    </row>
    <row r="3" spans="2:3" x14ac:dyDescent="0.25">
      <c r="B3" s="8">
        <v>1991</v>
      </c>
      <c r="C3" s="16">
        <v>637.10092799999995</v>
      </c>
    </row>
    <row r="4" spans="2:3" x14ac:dyDescent="0.25">
      <c r="B4" s="8">
        <v>1992</v>
      </c>
      <c r="C4" s="16">
        <v>621.05683199999999</v>
      </c>
    </row>
    <row r="5" spans="2:3" x14ac:dyDescent="0.25">
      <c r="B5" s="8">
        <v>1993</v>
      </c>
      <c r="C5" s="16">
        <v>555.76319999999998</v>
      </c>
    </row>
    <row r="6" spans="2:3" x14ac:dyDescent="0.25">
      <c r="B6" s="8">
        <v>1994</v>
      </c>
      <c r="C6" s="16">
        <v>748.16031999999996</v>
      </c>
    </row>
    <row r="7" spans="2:3" x14ac:dyDescent="0.25">
      <c r="B7" s="8">
        <v>1995</v>
      </c>
      <c r="C7" s="16">
        <v>729.03270399999997</v>
      </c>
    </row>
    <row r="8" spans="2:3" x14ac:dyDescent="0.25">
      <c r="B8" s="8">
        <v>1996</v>
      </c>
      <c r="C8" s="16">
        <v>703.38444800000002</v>
      </c>
    </row>
    <row r="9" spans="2:3" x14ac:dyDescent="0.25">
      <c r="B9" s="8">
        <v>1997</v>
      </c>
      <c r="C9" s="16">
        <v>1010.740736</v>
      </c>
    </row>
    <row r="10" spans="2:3" x14ac:dyDescent="0.25">
      <c r="B10" s="8">
        <v>1998</v>
      </c>
      <c r="C10" s="16">
        <v>846.11839999999995</v>
      </c>
    </row>
    <row r="11" spans="2:3" x14ac:dyDescent="0.25">
      <c r="B11" s="8">
        <v>1999</v>
      </c>
      <c r="C11" s="16">
        <v>797.60582399999998</v>
      </c>
    </row>
    <row r="12" spans="2:3" x14ac:dyDescent="0.25">
      <c r="B12" s="8">
        <v>2000</v>
      </c>
      <c r="C12" s="16">
        <v>682.31618500000002</v>
      </c>
    </row>
    <row r="13" spans="2:3" x14ac:dyDescent="0.25">
      <c r="B13" s="8">
        <v>2001</v>
      </c>
      <c r="C13" s="16">
        <v>555.976359</v>
      </c>
    </row>
    <row r="14" spans="2:3" x14ac:dyDescent="0.25">
      <c r="B14" s="8">
        <v>2002</v>
      </c>
      <c r="C14" s="16">
        <v>581.19843800000001</v>
      </c>
    </row>
    <row r="15" spans="2:3" x14ac:dyDescent="0.25">
      <c r="B15" s="8">
        <v>2003</v>
      </c>
      <c r="C15" s="16">
        <v>613.50858200000005</v>
      </c>
    </row>
    <row r="16" spans="2:3" x14ac:dyDescent="0.25">
      <c r="B16" s="8">
        <v>2004</v>
      </c>
      <c r="C16" s="16">
        <v>662.081366</v>
      </c>
    </row>
    <row r="17" spans="2:3" x14ac:dyDescent="0.25">
      <c r="B17" s="8">
        <v>2005</v>
      </c>
      <c r="C17" s="16">
        <v>929.23650299999997</v>
      </c>
    </row>
    <row r="18" spans="2:3" x14ac:dyDescent="0.25">
      <c r="B18" s="8">
        <v>2006</v>
      </c>
      <c r="C18" s="16">
        <v>930.49573999999996</v>
      </c>
    </row>
    <row r="19" spans="2:3" x14ac:dyDescent="0.25">
      <c r="B19" s="8">
        <v>2007</v>
      </c>
      <c r="C19" s="16">
        <v>931.14477299999999</v>
      </c>
    </row>
    <row r="20" spans="2:3" x14ac:dyDescent="0.25">
      <c r="B20" s="8">
        <v>2008</v>
      </c>
      <c r="C20" s="16">
        <v>1104.8938720000001</v>
      </c>
    </row>
    <row r="21" spans="2:3" x14ac:dyDescent="0.25">
      <c r="B21" s="8">
        <v>2009</v>
      </c>
      <c r="C21" s="16">
        <v>1199.6973760000001</v>
      </c>
    </row>
    <row r="22" spans="2:3" x14ac:dyDescent="0.25">
      <c r="B22" s="8">
        <v>2010</v>
      </c>
      <c r="C22" s="16">
        <v>1333.3208540000001</v>
      </c>
    </row>
    <row r="23" spans="2:3" x14ac:dyDescent="0.25">
      <c r="B23" s="8">
        <v>2011</v>
      </c>
      <c r="C23" s="16">
        <v>1654.442814</v>
      </c>
    </row>
    <row r="24" spans="2:3" x14ac:dyDescent="0.25">
      <c r="B24" s="8">
        <v>2012</v>
      </c>
      <c r="C24" s="16">
        <v>1410.311727</v>
      </c>
    </row>
    <row r="25" spans="2:3" x14ac:dyDescent="0.25">
      <c r="B25" s="8">
        <v>2013</v>
      </c>
      <c r="C25" s="16">
        <v>1371.830665</v>
      </c>
    </row>
    <row r="26" spans="2:3" x14ac:dyDescent="0.25">
      <c r="B26" s="8">
        <v>2014</v>
      </c>
      <c r="C26" s="16">
        <v>1638.5983349999999</v>
      </c>
    </row>
    <row r="27" spans="2:3" x14ac:dyDescent="0.25">
      <c r="B27" s="4">
        <v>2015</v>
      </c>
      <c r="C27" s="15">
        <v>1593.37798</v>
      </c>
    </row>
    <row r="28" spans="2:3" x14ac:dyDescent="0.25">
      <c r="B28" t="s">
        <v>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zoomScaleNormal="100" workbookViewId="0">
      <selection activeCell="D19" sqref="D19"/>
    </sheetView>
  </sheetViews>
  <sheetFormatPr baseColWidth="10" defaultRowHeight="15" x14ac:dyDescent="0.25"/>
  <cols>
    <col min="2" max="2" width="5.5703125" bestFit="1" customWidth="1"/>
    <col min="3" max="3" width="23" bestFit="1" customWidth="1"/>
  </cols>
  <sheetData>
    <row r="2" spans="2:3" x14ac:dyDescent="0.25">
      <c r="B2" s="11" t="s">
        <v>28</v>
      </c>
      <c r="C2" s="11" t="s">
        <v>27</v>
      </c>
    </row>
    <row r="3" spans="2:3" x14ac:dyDescent="0.25">
      <c r="B3" s="8">
        <v>1991</v>
      </c>
      <c r="C3" s="16">
        <v>83.976439999999997</v>
      </c>
    </row>
    <row r="4" spans="2:3" x14ac:dyDescent="0.25">
      <c r="B4" s="8">
        <v>1992</v>
      </c>
      <c r="C4" s="16">
        <v>157.485984</v>
      </c>
    </row>
    <row r="5" spans="2:3" x14ac:dyDescent="0.25">
      <c r="B5" s="8">
        <v>1993</v>
      </c>
      <c r="C5" s="16">
        <v>171.182816</v>
      </c>
    </row>
    <row r="6" spans="2:3" x14ac:dyDescent="0.25">
      <c r="B6" s="8">
        <v>1994</v>
      </c>
      <c r="C6" s="16">
        <v>242.111728</v>
      </c>
    </row>
    <row r="7" spans="2:3" x14ac:dyDescent="0.25">
      <c r="B7" s="8">
        <v>1995</v>
      </c>
      <c r="C7" s="16">
        <v>395.32838400000003</v>
      </c>
    </row>
    <row r="8" spans="2:3" x14ac:dyDescent="0.25">
      <c r="B8" s="8">
        <v>1996</v>
      </c>
      <c r="C8" s="16">
        <v>561.15455999999995</v>
      </c>
    </row>
    <row r="9" spans="2:3" x14ac:dyDescent="0.25">
      <c r="B9" s="8">
        <v>1997</v>
      </c>
      <c r="C9" s="16">
        <v>467.22470399999997</v>
      </c>
    </row>
    <row r="10" spans="2:3" x14ac:dyDescent="0.25">
      <c r="B10" s="8">
        <v>1998</v>
      </c>
      <c r="C10" s="16">
        <v>502.66847999999999</v>
      </c>
    </row>
    <row r="11" spans="2:3" x14ac:dyDescent="0.25">
      <c r="B11" s="8">
        <v>1999</v>
      </c>
      <c r="C11" s="16">
        <v>395.62396799999999</v>
      </c>
    </row>
    <row r="12" spans="2:3" x14ac:dyDescent="0.25">
      <c r="B12" s="8">
        <v>2000</v>
      </c>
      <c r="C12" s="16">
        <v>389.66670299999998</v>
      </c>
    </row>
    <row r="13" spans="2:3" x14ac:dyDescent="0.25">
      <c r="B13" s="8">
        <v>2001</v>
      </c>
      <c r="C13" s="16">
        <v>384.07104800000002</v>
      </c>
    </row>
    <row r="14" spans="2:3" x14ac:dyDescent="0.25">
      <c r="B14" s="8">
        <v>2002</v>
      </c>
      <c r="C14" s="16">
        <v>437.18994199999997</v>
      </c>
    </row>
    <row r="15" spans="2:3" x14ac:dyDescent="0.25">
      <c r="B15" s="8">
        <v>2003</v>
      </c>
      <c r="C15" s="16">
        <v>424.755381</v>
      </c>
    </row>
    <row r="16" spans="2:3" x14ac:dyDescent="0.25">
      <c r="B16" s="8">
        <v>2004</v>
      </c>
      <c r="C16" s="16">
        <v>555.220957</v>
      </c>
    </row>
    <row r="17" spans="2:3" x14ac:dyDescent="0.25">
      <c r="B17" s="8">
        <v>2005</v>
      </c>
      <c r="C17" s="16">
        <v>606.81868599999996</v>
      </c>
    </row>
    <row r="18" spans="2:3" x14ac:dyDescent="0.25">
      <c r="B18" s="8">
        <v>2006</v>
      </c>
      <c r="C18" s="16">
        <v>744.43998999999997</v>
      </c>
    </row>
    <row r="19" spans="2:3" x14ac:dyDescent="0.25">
      <c r="B19" s="8">
        <v>2007</v>
      </c>
      <c r="C19" s="16">
        <v>1159.244025</v>
      </c>
    </row>
    <row r="20" spans="2:3" x14ac:dyDescent="0.25">
      <c r="B20" s="8">
        <v>2008</v>
      </c>
      <c r="C20" s="16">
        <v>1553.6972290000001</v>
      </c>
    </row>
    <row r="21" spans="2:3" x14ac:dyDescent="0.25">
      <c r="B21" s="8">
        <v>2009</v>
      </c>
      <c r="C21" s="16">
        <v>709.75291600000003</v>
      </c>
    </row>
    <row r="22" spans="2:3" x14ac:dyDescent="0.25">
      <c r="B22" s="8">
        <v>2010</v>
      </c>
      <c r="C22" s="16">
        <v>581.85140799999999</v>
      </c>
    </row>
    <row r="23" spans="2:3" x14ac:dyDescent="0.25">
      <c r="B23" s="8">
        <v>2011</v>
      </c>
      <c r="C23" s="16">
        <v>816.16276600000003</v>
      </c>
    </row>
    <row r="24" spans="2:3" x14ac:dyDescent="0.25">
      <c r="B24" s="8">
        <v>2012</v>
      </c>
      <c r="C24" s="16">
        <v>837.44082900000001</v>
      </c>
    </row>
    <row r="25" spans="2:3" x14ac:dyDescent="0.25">
      <c r="B25" s="8">
        <v>2013</v>
      </c>
      <c r="C25" s="16">
        <v>1275.344873</v>
      </c>
    </row>
    <row r="26" spans="2:3" x14ac:dyDescent="0.25">
      <c r="B26" s="8">
        <v>2014</v>
      </c>
      <c r="C26" s="16">
        <v>2179.7027200000002</v>
      </c>
    </row>
    <row r="27" spans="2:3" x14ac:dyDescent="0.25">
      <c r="B27" s="8">
        <v>2015</v>
      </c>
      <c r="C27" s="16">
        <v>2278.7056090000001</v>
      </c>
    </row>
    <row r="28" spans="2:3" x14ac:dyDescent="0.25">
      <c r="B28" t="s">
        <v>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abSelected="1" workbookViewId="0">
      <selection activeCell="C25" sqref="C25"/>
    </sheetView>
  </sheetViews>
  <sheetFormatPr baseColWidth="10" defaultRowHeight="15" x14ac:dyDescent="0.25"/>
  <cols>
    <col min="3" max="3" width="23" bestFit="1" customWidth="1"/>
    <col min="6" max="6" width="11.85546875" bestFit="1" customWidth="1"/>
    <col min="7" max="7" width="3.140625" customWidth="1"/>
  </cols>
  <sheetData>
    <row r="2" spans="2:8" ht="60" x14ac:dyDescent="0.25">
      <c r="B2" s="22" t="s">
        <v>28</v>
      </c>
      <c r="C2" s="21" t="s">
        <v>33</v>
      </c>
    </row>
    <row r="3" spans="2:8" x14ac:dyDescent="0.25">
      <c r="B3" s="8">
        <v>1991</v>
      </c>
      <c r="C3" s="16">
        <f>Tabla267[[#This Row],[Precio CIF(US$ millones)]]-Tabla26[[#This Row],[Precio CIF(US$ millones)]]</f>
        <v>553.12448799999993</v>
      </c>
      <c r="E3" s="20" t="s">
        <v>32</v>
      </c>
      <c r="F3" s="20"/>
      <c r="G3" s="19" t="s">
        <v>31</v>
      </c>
      <c r="H3" s="18" t="s">
        <v>30</v>
      </c>
    </row>
    <row r="4" spans="2:8" x14ac:dyDescent="0.25">
      <c r="B4" s="8">
        <v>1992</v>
      </c>
      <c r="C4" s="16">
        <f>Tabla267[[#This Row],[Precio CIF(US$ millones)]]-Tabla26[[#This Row],[Precio CIF(US$ millones)]]</f>
        <v>463.57084799999996</v>
      </c>
    </row>
    <row r="5" spans="2:8" x14ac:dyDescent="0.25">
      <c r="B5" s="8">
        <v>1993</v>
      </c>
      <c r="C5" s="16">
        <f>Tabla267[[#This Row],[Precio CIF(US$ millones)]]-Tabla26[[#This Row],[Precio CIF(US$ millones)]]</f>
        <v>384.58038399999998</v>
      </c>
    </row>
    <row r="6" spans="2:8" x14ac:dyDescent="0.25">
      <c r="B6" s="8">
        <v>1994</v>
      </c>
      <c r="C6" s="16">
        <f>Tabla267[[#This Row],[Precio CIF(US$ millones)]]-Tabla26[[#This Row],[Precio CIF(US$ millones)]]</f>
        <v>506.04859199999999</v>
      </c>
    </row>
    <row r="7" spans="2:8" x14ac:dyDescent="0.25">
      <c r="B7" s="8">
        <v>1995</v>
      </c>
      <c r="C7" s="16">
        <f>Tabla267[[#This Row],[Precio CIF(US$ millones)]]-Tabla26[[#This Row],[Precio CIF(US$ millones)]]</f>
        <v>333.70431999999994</v>
      </c>
    </row>
    <row r="8" spans="2:8" x14ac:dyDescent="0.25">
      <c r="B8" s="8">
        <v>1996</v>
      </c>
      <c r="C8" s="16">
        <f>Tabla267[[#This Row],[Precio CIF(US$ millones)]]-Tabla26[[#This Row],[Precio CIF(US$ millones)]]</f>
        <v>142.22988800000007</v>
      </c>
    </row>
    <row r="9" spans="2:8" x14ac:dyDescent="0.25">
      <c r="B9" s="8">
        <v>1997</v>
      </c>
      <c r="C9" s="16">
        <f>Tabla267[[#This Row],[Precio CIF(US$ millones)]]-Tabla26[[#This Row],[Precio CIF(US$ millones)]]</f>
        <v>543.516032</v>
      </c>
    </row>
    <row r="10" spans="2:8" x14ac:dyDescent="0.25">
      <c r="B10" s="8">
        <v>1998</v>
      </c>
      <c r="C10" s="16">
        <f>Tabla267[[#This Row],[Precio CIF(US$ millones)]]-Tabla26[[#This Row],[Precio CIF(US$ millones)]]</f>
        <v>343.44991999999996</v>
      </c>
    </row>
    <row r="11" spans="2:8" x14ac:dyDescent="0.25">
      <c r="B11" s="8">
        <v>1999</v>
      </c>
      <c r="C11" s="16">
        <f>Tabla267[[#This Row],[Precio CIF(US$ millones)]]-Tabla26[[#This Row],[Precio CIF(US$ millones)]]</f>
        <v>401.98185599999999</v>
      </c>
    </row>
    <row r="12" spans="2:8" x14ac:dyDescent="0.25">
      <c r="B12" s="8">
        <v>2000</v>
      </c>
      <c r="C12" s="16">
        <f>Tabla267[[#This Row],[Precio CIF(US$ millones)]]-Tabla26[[#This Row],[Precio CIF(US$ millones)]]</f>
        <v>292.64948200000003</v>
      </c>
    </row>
    <row r="13" spans="2:8" x14ac:dyDescent="0.25">
      <c r="B13" s="8">
        <v>2001</v>
      </c>
      <c r="C13" s="16">
        <f>Tabla267[[#This Row],[Precio CIF(US$ millones)]]-Tabla26[[#This Row],[Precio CIF(US$ millones)]]</f>
        <v>171.90531099999998</v>
      </c>
    </row>
    <row r="14" spans="2:8" x14ac:dyDescent="0.25">
      <c r="B14" s="8">
        <v>2002</v>
      </c>
      <c r="C14" s="16">
        <f>Tabla267[[#This Row],[Precio CIF(US$ millones)]]-Tabla26[[#This Row],[Precio CIF(US$ millones)]]</f>
        <v>144.00849600000004</v>
      </c>
    </row>
    <row r="15" spans="2:8" x14ac:dyDescent="0.25">
      <c r="B15" s="8">
        <v>2003</v>
      </c>
      <c r="C15" s="16">
        <f>Tabla267[[#This Row],[Precio CIF(US$ millones)]]-Tabla26[[#This Row],[Precio CIF(US$ millones)]]</f>
        <v>188.75320100000005</v>
      </c>
    </row>
    <row r="16" spans="2:8" x14ac:dyDescent="0.25">
      <c r="B16" s="8">
        <v>2004</v>
      </c>
      <c r="C16" s="16">
        <f>Tabla267[[#This Row],[Precio CIF(US$ millones)]]-Tabla26[[#This Row],[Precio CIF(US$ millones)]]</f>
        <v>106.860409</v>
      </c>
    </row>
    <row r="17" spans="2:3" x14ac:dyDescent="0.25">
      <c r="B17" s="8">
        <v>2005</v>
      </c>
      <c r="C17" s="16">
        <f>Tabla267[[#This Row],[Precio CIF(US$ millones)]]-Tabla26[[#This Row],[Precio CIF(US$ millones)]]</f>
        <v>322.41781700000001</v>
      </c>
    </row>
    <row r="18" spans="2:3" x14ac:dyDescent="0.25">
      <c r="B18" s="8">
        <v>2006</v>
      </c>
      <c r="C18" s="16">
        <f>Tabla267[[#This Row],[Precio CIF(US$ millones)]]-Tabla26[[#This Row],[Precio CIF(US$ millones)]]</f>
        <v>186.05574999999999</v>
      </c>
    </row>
    <row r="19" spans="2:3" x14ac:dyDescent="0.25">
      <c r="B19" s="8">
        <v>2007</v>
      </c>
      <c r="C19" s="16">
        <f>Tabla267[[#This Row],[Precio CIF(US$ millones)]]-Tabla26[[#This Row],[Precio CIF(US$ millones)]]</f>
        <v>-228.09925199999998</v>
      </c>
    </row>
    <row r="20" spans="2:3" x14ac:dyDescent="0.25">
      <c r="B20" s="8">
        <v>2008</v>
      </c>
      <c r="C20" s="16">
        <f>Tabla267[[#This Row],[Precio CIF(US$ millones)]]-Tabla26[[#This Row],[Precio CIF(US$ millones)]]</f>
        <v>-448.80335700000001</v>
      </c>
    </row>
    <row r="21" spans="2:3" x14ac:dyDescent="0.25">
      <c r="B21" s="8">
        <v>2009</v>
      </c>
      <c r="C21" s="16">
        <f>Tabla267[[#This Row],[Precio CIF(US$ millones)]]-Tabla26[[#This Row],[Precio CIF(US$ millones)]]</f>
        <v>489.94446000000005</v>
      </c>
    </row>
    <row r="22" spans="2:3" x14ac:dyDescent="0.25">
      <c r="B22" s="8">
        <v>2010</v>
      </c>
      <c r="C22" s="16">
        <f>Tabla267[[#This Row],[Precio CIF(US$ millones)]]-Tabla26[[#This Row],[Precio CIF(US$ millones)]]</f>
        <v>751.46944600000006</v>
      </c>
    </row>
    <row r="23" spans="2:3" x14ac:dyDescent="0.25">
      <c r="B23" s="8">
        <v>2011</v>
      </c>
      <c r="C23" s="16">
        <f>Tabla267[[#This Row],[Precio CIF(US$ millones)]]-Tabla26[[#This Row],[Precio CIF(US$ millones)]]</f>
        <v>838.28004799999997</v>
      </c>
    </row>
    <row r="24" spans="2:3" x14ac:dyDescent="0.25">
      <c r="B24" s="8">
        <v>2012</v>
      </c>
      <c r="C24" s="16">
        <f>Tabla267[[#This Row],[Precio CIF(US$ millones)]]-Tabla26[[#This Row],[Precio CIF(US$ millones)]]</f>
        <v>572.87089800000001</v>
      </c>
    </row>
    <row r="25" spans="2:3" x14ac:dyDescent="0.25">
      <c r="B25" s="8">
        <v>2013</v>
      </c>
      <c r="C25" s="16">
        <f>Tabla267[[#This Row],[Precio CIF(US$ millones)]]-Tabla26[[#This Row],[Precio CIF(US$ millones)]]</f>
        <v>96.485791999999947</v>
      </c>
    </row>
    <row r="26" spans="2:3" x14ac:dyDescent="0.25">
      <c r="B26" s="8">
        <v>2014</v>
      </c>
      <c r="C26" s="16">
        <f>Tabla267[[#This Row],[Precio CIF(US$ millones)]]-Tabla26[[#This Row],[Precio CIF(US$ millones)]]</f>
        <v>-541.10438500000032</v>
      </c>
    </row>
    <row r="27" spans="2:3" x14ac:dyDescent="0.25">
      <c r="B27" s="4">
        <v>2015</v>
      </c>
      <c r="C27" s="16">
        <f>Tabla267[[#This Row],[Precio CIF(US$ millones)]]-Tabla26[[#This Row],[Precio CIF(US$ millones)]]</f>
        <v>-685.32762900000012</v>
      </c>
    </row>
    <row r="28" spans="2:3" x14ac:dyDescent="0.25">
      <c r="B28" t="s">
        <v>29</v>
      </c>
    </row>
  </sheetData>
  <mergeCells count="1">
    <mergeCell ref="E3:F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opLeftCell="A121" zoomScaleNormal="100" workbookViewId="0">
      <selection activeCell="E245" sqref="E245"/>
    </sheetView>
  </sheetViews>
  <sheetFormatPr baseColWidth="10" defaultRowHeight="15" x14ac:dyDescent="0.25"/>
  <cols>
    <col min="2" max="2" width="19.42578125" bestFit="1" customWidth="1"/>
    <col min="3" max="3" width="16.28515625" bestFit="1" customWidth="1"/>
    <col min="4" max="4" width="22.42578125" bestFit="1" customWidth="1"/>
    <col min="5" max="5" width="13.42578125" customWidth="1"/>
    <col min="6" max="6" width="13.28515625" customWidth="1"/>
    <col min="7" max="8" width="12.5703125" customWidth="1"/>
    <col min="9" max="9" width="3.7109375" customWidth="1"/>
  </cols>
  <sheetData>
    <row r="1" spans="1:10" x14ac:dyDescent="0.25">
      <c r="A1" s="18" t="s">
        <v>70</v>
      </c>
    </row>
    <row r="3" spans="1:10" x14ac:dyDescent="0.25">
      <c r="B3" s="18"/>
    </row>
    <row r="4" spans="1:10" x14ac:dyDescent="0.25">
      <c r="A4" s="18"/>
      <c r="B4" s="18"/>
      <c r="C4" s="19"/>
      <c r="D4" s="18"/>
    </row>
    <row r="5" spans="1:10" ht="15.75" x14ac:dyDescent="0.25">
      <c r="A5" s="41" t="s">
        <v>69</v>
      </c>
      <c r="B5" s="41"/>
      <c r="C5" s="41"/>
      <c r="D5" s="41"/>
    </row>
    <row r="6" spans="1:10" ht="60" x14ac:dyDescent="0.25">
      <c r="A6" s="38" t="s">
        <v>28</v>
      </c>
      <c r="B6" s="37" t="s">
        <v>68</v>
      </c>
      <c r="C6" s="37" t="s">
        <v>44</v>
      </c>
      <c r="D6" s="36" t="s">
        <v>67</v>
      </c>
    </row>
    <row r="7" spans="1:10" x14ac:dyDescent="0.25">
      <c r="A7" s="35">
        <v>1991</v>
      </c>
      <c r="B7" s="7">
        <v>637.10092799999995</v>
      </c>
      <c r="C7" s="16">
        <v>41239.551378248201</v>
      </c>
      <c r="D7" s="34">
        <f>B7/C7</f>
        <v>1.5448784157628804E-2</v>
      </c>
      <c r="F7" s="18" t="s">
        <v>61</v>
      </c>
      <c r="I7" s="1" t="s">
        <v>31</v>
      </c>
      <c r="J7" s="18" t="s">
        <v>66</v>
      </c>
    </row>
    <row r="8" spans="1:10" x14ac:dyDescent="0.25">
      <c r="A8" s="35">
        <v>1992</v>
      </c>
      <c r="B8" s="7">
        <v>621.05683199999999</v>
      </c>
      <c r="C8" s="16">
        <v>49279.585355094838</v>
      </c>
      <c r="D8" s="34">
        <f>B8/C8</f>
        <v>1.2602720325766523E-2</v>
      </c>
    </row>
    <row r="9" spans="1:10" x14ac:dyDescent="0.25">
      <c r="A9" s="35">
        <v>1993</v>
      </c>
      <c r="B9" s="7">
        <v>555.76319999999998</v>
      </c>
      <c r="C9" s="16">
        <v>55802.540100979531</v>
      </c>
      <c r="D9" s="34">
        <f>B9/C9</f>
        <v>9.9594606086801478E-3</v>
      </c>
    </row>
    <row r="10" spans="1:10" x14ac:dyDescent="0.25">
      <c r="A10" s="35">
        <v>1994</v>
      </c>
      <c r="B10" s="7">
        <v>748.16031999999996</v>
      </c>
      <c r="C10" s="16">
        <v>81703.496603993364</v>
      </c>
      <c r="D10" s="34">
        <f>B10/C10</f>
        <v>9.1570171546786969E-3</v>
      </c>
    </row>
    <row r="11" spans="1:10" x14ac:dyDescent="0.25">
      <c r="A11" s="35">
        <v>1995</v>
      </c>
      <c r="B11" s="7">
        <v>729.03270399999997</v>
      </c>
      <c r="C11" s="16">
        <v>92507.277798198498</v>
      </c>
      <c r="D11" s="34">
        <f>B11/C11</f>
        <v>7.8808145840196502E-3</v>
      </c>
    </row>
    <row r="12" spans="1:10" x14ac:dyDescent="0.25">
      <c r="A12" s="35">
        <v>1996</v>
      </c>
      <c r="B12" s="7">
        <v>703.38444800000002</v>
      </c>
      <c r="C12" s="16">
        <v>97160.111573336981</v>
      </c>
      <c r="D12" s="34">
        <f>B12/C12</f>
        <v>7.2394363963763217E-3</v>
      </c>
    </row>
    <row r="13" spans="1:10" x14ac:dyDescent="0.25">
      <c r="A13" s="35">
        <v>1997</v>
      </c>
      <c r="B13" s="7">
        <v>1010.740736</v>
      </c>
      <c r="C13" s="16">
        <v>106659.5079635281</v>
      </c>
      <c r="D13" s="34">
        <f>B13/C13</f>
        <v>9.4763303834630459E-3</v>
      </c>
    </row>
    <row r="14" spans="1:10" x14ac:dyDescent="0.25">
      <c r="A14" s="35">
        <v>1998</v>
      </c>
      <c r="B14" s="7">
        <v>846.11839999999995</v>
      </c>
      <c r="C14" s="16">
        <v>98443.743190849113</v>
      </c>
      <c r="D14" s="34">
        <f>B14/C14</f>
        <v>8.5949433917771965E-3</v>
      </c>
    </row>
    <row r="15" spans="1:10" x14ac:dyDescent="0.25">
      <c r="A15" s="35">
        <v>1999</v>
      </c>
      <c r="B15" s="7">
        <v>797.60582399999998</v>
      </c>
      <c r="C15" s="16">
        <v>86186.156584381664</v>
      </c>
      <c r="D15" s="34">
        <f>B15/C15</f>
        <v>9.2544540284621429E-3</v>
      </c>
    </row>
    <row r="16" spans="1:10" x14ac:dyDescent="0.25">
      <c r="A16" s="35">
        <v>2000</v>
      </c>
      <c r="B16" s="7">
        <v>682.31618500000002</v>
      </c>
      <c r="C16" s="16">
        <v>99886.577575544405</v>
      </c>
      <c r="D16" s="34">
        <f>B16/C16</f>
        <v>6.8309096333184806E-3</v>
      </c>
    </row>
    <row r="17" spans="1:4" x14ac:dyDescent="0.25">
      <c r="A17" s="35">
        <v>2001</v>
      </c>
      <c r="B17" s="7">
        <v>555.976359</v>
      </c>
      <c r="C17" s="16">
        <v>98203.544965267793</v>
      </c>
      <c r="D17" s="34">
        <f>B17/C17</f>
        <v>5.6614693410165116E-3</v>
      </c>
    </row>
    <row r="18" spans="1:4" x14ac:dyDescent="0.25">
      <c r="A18" s="35">
        <v>2002</v>
      </c>
      <c r="B18" s="7">
        <v>581.19843800000001</v>
      </c>
      <c r="C18" s="16">
        <v>97933.392356425262</v>
      </c>
      <c r="D18" s="34">
        <f>B18/C18</f>
        <v>5.9346298950285316E-3</v>
      </c>
    </row>
    <row r="19" spans="1:4" x14ac:dyDescent="0.25">
      <c r="A19" s="35">
        <v>2003</v>
      </c>
      <c r="B19" s="7">
        <v>613.50858200000005</v>
      </c>
      <c r="C19" s="16">
        <v>94684.582573316715</v>
      </c>
      <c r="D19" s="34">
        <f>B19/C19</f>
        <v>6.4794981962870727E-3</v>
      </c>
    </row>
    <row r="20" spans="1:4" x14ac:dyDescent="0.25">
      <c r="A20" s="35">
        <v>2004</v>
      </c>
      <c r="B20" s="7">
        <v>662.081366</v>
      </c>
      <c r="C20" s="16">
        <v>117074.86551527939</v>
      </c>
      <c r="D20" s="34">
        <f>B20/C20</f>
        <v>5.6551964683964721E-3</v>
      </c>
    </row>
    <row r="21" spans="1:4" x14ac:dyDescent="0.25">
      <c r="A21" s="35">
        <v>2005</v>
      </c>
      <c r="B21" s="7">
        <v>929.23650299999997</v>
      </c>
      <c r="C21" s="16">
        <v>146566.26631057015</v>
      </c>
      <c r="D21" s="34">
        <f>B21/C21</f>
        <v>6.3400434928933217E-3</v>
      </c>
    </row>
    <row r="22" spans="1:4" x14ac:dyDescent="0.25">
      <c r="A22" s="35">
        <v>2006</v>
      </c>
      <c r="B22" s="7">
        <v>930.49573999999996</v>
      </c>
      <c r="C22" s="16">
        <v>162590.1460964143</v>
      </c>
      <c r="D22" s="34">
        <f>B22/C22</f>
        <v>5.7229528500960039E-3</v>
      </c>
    </row>
    <row r="23" spans="1:4" x14ac:dyDescent="0.25">
      <c r="A23" s="35">
        <v>2007</v>
      </c>
      <c r="B23" s="7">
        <v>931.14477299999999</v>
      </c>
      <c r="C23" s="16">
        <v>207416.49464237894</v>
      </c>
      <c r="D23" s="34">
        <f>B23/C23</f>
        <v>4.4892513230707651E-3</v>
      </c>
    </row>
    <row r="24" spans="1:4" x14ac:dyDescent="0.25">
      <c r="A24" s="35">
        <v>2008</v>
      </c>
      <c r="B24" s="7">
        <v>1104.8938720000001</v>
      </c>
      <c r="C24" s="16">
        <v>243982.43787084011</v>
      </c>
      <c r="D24" s="34">
        <f>B24/C24</f>
        <v>4.5285795225347772E-3</v>
      </c>
    </row>
    <row r="25" spans="1:4" x14ac:dyDescent="0.25">
      <c r="A25" s="35">
        <v>2009</v>
      </c>
      <c r="B25" s="7">
        <v>1199.6973760000001</v>
      </c>
      <c r="C25" s="16">
        <v>233821.6705442575</v>
      </c>
      <c r="D25" s="34">
        <f>B25/C25</f>
        <v>5.1308220200784287E-3</v>
      </c>
    </row>
    <row r="26" spans="1:4" x14ac:dyDescent="0.25">
      <c r="A26" s="35">
        <v>2010</v>
      </c>
      <c r="B26" s="7">
        <v>1333.3208540000001</v>
      </c>
      <c r="C26" s="16">
        <v>287018.18463752925</v>
      </c>
      <c r="D26" s="34">
        <f>B26/C26</f>
        <v>4.6454229221881181E-3</v>
      </c>
    </row>
    <row r="27" spans="1:4" x14ac:dyDescent="0.25">
      <c r="A27" s="35">
        <v>2011</v>
      </c>
      <c r="B27" s="7">
        <v>1654.442814</v>
      </c>
      <c r="C27" s="16">
        <v>335415.15670218616</v>
      </c>
      <c r="D27" s="34">
        <f>B27/C27</f>
        <v>4.9325225200510942E-3</v>
      </c>
    </row>
    <row r="28" spans="1:4" x14ac:dyDescent="0.25">
      <c r="A28" s="35">
        <v>2012</v>
      </c>
      <c r="B28" s="7">
        <v>1410.311727</v>
      </c>
      <c r="C28" s="16">
        <v>369659.70037551981</v>
      </c>
      <c r="D28" s="34">
        <f>B28/C28</f>
        <v>3.8151622304712445E-3</v>
      </c>
    </row>
    <row r="29" spans="1:4" x14ac:dyDescent="0.25">
      <c r="A29" s="35">
        <v>2013</v>
      </c>
      <c r="B29" s="7">
        <v>1371.830665</v>
      </c>
      <c r="C29" s="16">
        <v>380191.88186037214</v>
      </c>
      <c r="D29" s="34">
        <f>B29/C29</f>
        <v>3.6082586989687839E-3</v>
      </c>
    </row>
    <row r="30" spans="1:4" x14ac:dyDescent="0.25">
      <c r="A30" s="35">
        <v>2014</v>
      </c>
      <c r="B30" s="7">
        <v>1638.5983349999999</v>
      </c>
      <c r="C30" s="16">
        <v>378416.02053371473</v>
      </c>
      <c r="D30" s="34">
        <f>B30/C30</f>
        <v>4.3301505382592805E-3</v>
      </c>
    </row>
    <row r="31" spans="1:4" x14ac:dyDescent="0.25">
      <c r="A31" s="33">
        <v>2015</v>
      </c>
      <c r="B31" s="3">
        <v>1593.37798</v>
      </c>
      <c r="C31" s="15">
        <v>292080.15563330991</v>
      </c>
      <c r="D31" s="32">
        <f>B31/C31</f>
        <v>5.4552764002234909E-3</v>
      </c>
    </row>
    <row r="32" spans="1:4" x14ac:dyDescent="0.25">
      <c r="A32" t="s">
        <v>56</v>
      </c>
    </row>
    <row r="34" spans="1:10" x14ac:dyDescent="0.25">
      <c r="A34" s="48" t="s">
        <v>65</v>
      </c>
      <c r="B34" s="47"/>
      <c r="C34" s="47"/>
      <c r="D34" s="46"/>
    </row>
    <row r="35" spans="1:10" ht="60" x14ac:dyDescent="0.25">
      <c r="A35" s="38" t="s">
        <v>28</v>
      </c>
      <c r="B35" s="37" t="s">
        <v>64</v>
      </c>
      <c r="C35" s="37" t="s">
        <v>44</v>
      </c>
      <c r="D35" s="36" t="s">
        <v>63</v>
      </c>
    </row>
    <row r="36" spans="1:10" x14ac:dyDescent="0.25">
      <c r="A36" s="35">
        <v>1991</v>
      </c>
      <c r="B36" s="16">
        <v>83.976439999999997</v>
      </c>
      <c r="C36" s="16">
        <v>41239.551378248172</v>
      </c>
      <c r="D36" s="51">
        <f>(B36/C36)/1000000</f>
        <v>2.0363082815758615E-9</v>
      </c>
      <c r="F36" s="18" t="s">
        <v>52</v>
      </c>
      <c r="I36" s="1" t="s">
        <v>31</v>
      </c>
      <c r="J36" s="18" t="s">
        <v>62</v>
      </c>
    </row>
    <row r="37" spans="1:10" x14ac:dyDescent="0.25">
      <c r="A37" s="35">
        <v>1992</v>
      </c>
      <c r="B37" s="16">
        <v>157.485984</v>
      </c>
      <c r="C37" s="16">
        <v>49279.585355094838</v>
      </c>
      <c r="D37" s="51">
        <f>(B37/C37)/1000000</f>
        <v>3.1957652010502987E-9</v>
      </c>
    </row>
    <row r="38" spans="1:10" x14ac:dyDescent="0.25">
      <c r="A38" s="35">
        <v>1993</v>
      </c>
      <c r="B38" s="16">
        <v>171.182816</v>
      </c>
      <c r="C38" s="16">
        <v>55802.540100979531</v>
      </c>
      <c r="D38" s="51">
        <f>(B38/C38)/1000000</f>
        <v>3.0676527572083611E-9</v>
      </c>
    </row>
    <row r="39" spans="1:10" x14ac:dyDescent="0.25">
      <c r="A39" s="35">
        <v>1994</v>
      </c>
      <c r="B39" s="16">
        <v>242.111728</v>
      </c>
      <c r="C39" s="16">
        <v>81703.496603993364</v>
      </c>
      <c r="D39" s="51">
        <f>(B39/C39)/1000000</f>
        <v>2.9632970198752362E-9</v>
      </c>
    </row>
    <row r="40" spans="1:10" x14ac:dyDescent="0.25">
      <c r="A40" s="35">
        <v>1995</v>
      </c>
      <c r="B40" s="16">
        <v>395.32838400000003</v>
      </c>
      <c r="C40" s="16">
        <v>92507.277798198498</v>
      </c>
      <c r="D40" s="51">
        <f>(B40/C40)/1000000</f>
        <v>4.2734841345390746E-9</v>
      </c>
    </row>
    <row r="41" spans="1:10" x14ac:dyDescent="0.25">
      <c r="A41" s="35">
        <v>1996</v>
      </c>
      <c r="B41" s="16">
        <v>561.15455999999995</v>
      </c>
      <c r="C41" s="16">
        <v>97160.111573336981</v>
      </c>
      <c r="D41" s="51">
        <f>(B41/C41)/1000000</f>
        <v>5.7755652079139226E-9</v>
      </c>
    </row>
    <row r="42" spans="1:10" x14ac:dyDescent="0.25">
      <c r="A42" s="35">
        <v>1997</v>
      </c>
      <c r="B42" s="16">
        <v>467.22470399999997</v>
      </c>
      <c r="C42" s="16">
        <v>106659.5079635281</v>
      </c>
      <c r="D42" s="51">
        <f>(B42/C42)/1000000</f>
        <v>4.3805255895214338E-9</v>
      </c>
    </row>
    <row r="43" spans="1:10" x14ac:dyDescent="0.25">
      <c r="A43" s="35">
        <v>1998</v>
      </c>
      <c r="B43" s="16">
        <v>502.66847999999999</v>
      </c>
      <c r="C43" s="16">
        <v>98443.743190849113</v>
      </c>
      <c r="D43" s="51">
        <f>(B43/C43)/1000000</f>
        <v>5.1061496008486369E-9</v>
      </c>
    </row>
    <row r="44" spans="1:10" x14ac:dyDescent="0.25">
      <c r="A44" s="35">
        <v>1999</v>
      </c>
      <c r="B44" s="16">
        <v>395.62396799999999</v>
      </c>
      <c r="C44" s="16">
        <v>86186.156584381664</v>
      </c>
      <c r="D44" s="51">
        <f>(B44/C44)/1000000</f>
        <v>4.5903423899946078E-9</v>
      </c>
    </row>
    <row r="45" spans="1:10" x14ac:dyDescent="0.25">
      <c r="A45" s="35">
        <v>2000</v>
      </c>
      <c r="B45" s="16">
        <v>389.66670299999998</v>
      </c>
      <c r="C45" s="16">
        <v>99886.577575544405</v>
      </c>
      <c r="D45" s="51">
        <f>(B45/C45)/1000000</f>
        <v>3.9010917428349607E-9</v>
      </c>
    </row>
    <row r="46" spans="1:10" x14ac:dyDescent="0.25">
      <c r="A46" s="35">
        <v>2001</v>
      </c>
      <c r="B46" s="16">
        <v>384.07104800000002</v>
      </c>
      <c r="C46" s="16">
        <v>98203.544965267793</v>
      </c>
      <c r="D46" s="51">
        <f>(B46/C46)/1000000</f>
        <v>3.9109692846203934E-9</v>
      </c>
    </row>
    <row r="47" spans="1:10" x14ac:dyDescent="0.25">
      <c r="A47" s="35">
        <v>2002</v>
      </c>
      <c r="B47" s="16">
        <v>437.18994199999997</v>
      </c>
      <c r="C47" s="16">
        <v>97933.392356425262</v>
      </c>
      <c r="D47" s="51">
        <f>(B47/C47)/1000000</f>
        <v>4.4641560093094914E-9</v>
      </c>
    </row>
    <row r="48" spans="1:10" x14ac:dyDescent="0.25">
      <c r="A48" s="35">
        <v>2003</v>
      </c>
      <c r="B48" s="16">
        <v>424.755381</v>
      </c>
      <c r="C48" s="16">
        <v>94684.582573316715</v>
      </c>
      <c r="D48" s="51">
        <f>(B48/C48)/1000000</f>
        <v>4.4860036286382831E-9</v>
      </c>
    </row>
    <row r="49" spans="1:10" x14ac:dyDescent="0.25">
      <c r="A49" s="35">
        <v>2004</v>
      </c>
      <c r="B49" s="16">
        <v>555.220957</v>
      </c>
      <c r="C49" s="16">
        <v>117074.86551527939</v>
      </c>
      <c r="D49" s="51">
        <f>(B49/C49)/1000000</f>
        <v>4.7424436881162878E-9</v>
      </c>
    </row>
    <row r="50" spans="1:10" x14ac:dyDescent="0.25">
      <c r="A50" s="35">
        <v>2005</v>
      </c>
      <c r="B50" s="16">
        <v>606.81868599999996</v>
      </c>
      <c r="C50" s="16">
        <v>146566.26631057015</v>
      </c>
      <c r="D50" s="51">
        <f>(B50/C50)/1000000</f>
        <v>4.1402343204552042E-9</v>
      </c>
    </row>
    <row r="51" spans="1:10" x14ac:dyDescent="0.25">
      <c r="A51" s="35">
        <v>2006</v>
      </c>
      <c r="B51" s="16">
        <v>744.43998999999997</v>
      </c>
      <c r="C51" s="16">
        <v>162590.1460964143</v>
      </c>
      <c r="D51" s="51">
        <f>(B51/C51)/1000000</f>
        <v>4.5786291966215141E-9</v>
      </c>
    </row>
    <row r="52" spans="1:10" x14ac:dyDescent="0.25">
      <c r="A52" s="35">
        <v>2007</v>
      </c>
      <c r="B52" s="16">
        <v>1159.244025</v>
      </c>
      <c r="C52" s="16">
        <v>207416.49464237894</v>
      </c>
      <c r="D52" s="51">
        <f>(B52/C52)/1000000</f>
        <v>5.5889673914253175E-9</v>
      </c>
    </row>
    <row r="53" spans="1:10" x14ac:dyDescent="0.25">
      <c r="A53" s="35">
        <v>2008</v>
      </c>
      <c r="B53" s="16">
        <v>1553.6972290000001</v>
      </c>
      <c r="C53" s="16">
        <v>243982.43787084011</v>
      </c>
      <c r="D53" s="51">
        <f>(B53/C53)/1000000</f>
        <v>6.3680699420771395E-9</v>
      </c>
    </row>
    <row r="54" spans="1:10" x14ac:dyDescent="0.25">
      <c r="A54" s="35">
        <v>2009</v>
      </c>
      <c r="B54" s="16">
        <v>709.75291600000003</v>
      </c>
      <c r="C54" s="16">
        <v>233821.6705442575</v>
      </c>
      <c r="D54" s="51">
        <f>(B54/C54)/1000000</f>
        <v>3.0354454073821991E-9</v>
      </c>
    </row>
    <row r="55" spans="1:10" x14ac:dyDescent="0.25">
      <c r="A55" s="35">
        <v>2010</v>
      </c>
      <c r="B55" s="16">
        <v>581.85140799999999</v>
      </c>
      <c r="C55" s="16">
        <v>287018.18463752925</v>
      </c>
      <c r="D55" s="51">
        <f>(B55/C55)/1000000</f>
        <v>2.0272283748669477E-9</v>
      </c>
    </row>
    <row r="56" spans="1:10" x14ac:dyDescent="0.25">
      <c r="A56" s="35">
        <v>2011</v>
      </c>
      <c r="B56" s="16">
        <v>816.16276600000003</v>
      </c>
      <c r="C56" s="16">
        <v>335415.15670218616</v>
      </c>
      <c r="D56" s="51">
        <f>(B56/C56)/1000000</f>
        <v>2.4332912502361001E-9</v>
      </c>
    </row>
    <row r="57" spans="1:10" x14ac:dyDescent="0.25">
      <c r="A57" s="35">
        <v>2012</v>
      </c>
      <c r="B57" s="16">
        <v>837.44082900000001</v>
      </c>
      <c r="C57" s="16">
        <v>369659.70037551981</v>
      </c>
      <c r="D57" s="51">
        <f>(B57/C57)/1000000</f>
        <v>2.2654371795174955E-9</v>
      </c>
    </row>
    <row r="58" spans="1:10" x14ac:dyDescent="0.25">
      <c r="A58" s="35">
        <v>2013</v>
      </c>
      <c r="B58" s="16">
        <v>1275.344873</v>
      </c>
      <c r="C58" s="16">
        <v>380191.88186037214</v>
      </c>
      <c r="D58" s="51">
        <f>(B58/C58)/1000000</f>
        <v>3.3544768677316955E-9</v>
      </c>
    </row>
    <row r="59" spans="1:10" x14ac:dyDescent="0.25">
      <c r="A59" s="35">
        <v>2014</v>
      </c>
      <c r="B59" s="16">
        <v>2179.7027200000002</v>
      </c>
      <c r="C59" s="16">
        <v>378416.02053371473</v>
      </c>
      <c r="D59" s="51">
        <f>(B59/C59)/1000000</f>
        <v>5.7600698747525707E-9</v>
      </c>
    </row>
    <row r="60" spans="1:10" x14ac:dyDescent="0.25">
      <c r="A60" s="33">
        <v>2015</v>
      </c>
      <c r="B60" s="16">
        <v>2278.7056090000001</v>
      </c>
      <c r="C60" s="15">
        <v>292080.15563330991</v>
      </c>
      <c r="D60" s="50">
        <f>(B60/C60)/1000000</f>
        <v>7.801644737072743E-9</v>
      </c>
    </row>
    <row r="61" spans="1:10" x14ac:dyDescent="0.25">
      <c r="A61" t="s">
        <v>34</v>
      </c>
      <c r="B61" s="45"/>
      <c r="C61" s="44"/>
      <c r="D61" s="43"/>
    </row>
    <row r="62" spans="1:10" x14ac:dyDescent="0.25">
      <c r="F62" s="18" t="s">
        <v>61</v>
      </c>
      <c r="I62" s="1" t="s">
        <v>31</v>
      </c>
      <c r="J62" s="18" t="s">
        <v>60</v>
      </c>
    </row>
    <row r="63" spans="1:10" x14ac:dyDescent="0.25">
      <c r="A63" s="18"/>
      <c r="C63" s="19"/>
      <c r="D63" s="18"/>
    </row>
    <row r="64" spans="1:10" x14ac:dyDescent="0.25">
      <c r="A64" s="48" t="s">
        <v>59</v>
      </c>
      <c r="B64" s="47"/>
      <c r="C64" s="47"/>
      <c r="D64" s="46"/>
    </row>
    <row r="65" spans="1:5" ht="45" x14ac:dyDescent="0.25">
      <c r="A65" s="38" t="s">
        <v>28</v>
      </c>
      <c r="B65" s="37" t="s">
        <v>58</v>
      </c>
      <c r="C65" s="37" t="s">
        <v>38</v>
      </c>
      <c r="D65" s="36" t="s">
        <v>57</v>
      </c>
      <c r="E65" s="49"/>
    </row>
    <row r="66" spans="1:5" x14ac:dyDescent="0.25">
      <c r="A66" s="35">
        <v>1991</v>
      </c>
      <c r="B66" s="16">
        <v>83.976439999999997</v>
      </c>
      <c r="C66" s="16">
        <v>6174.0429999999997</v>
      </c>
      <c r="D66" s="40">
        <f>(B66/C66)/100000</f>
        <v>1.3601531443820523E-7</v>
      </c>
      <c r="E66" s="1"/>
    </row>
    <row r="67" spans="1:5" x14ac:dyDescent="0.25">
      <c r="A67" s="35">
        <v>1992</v>
      </c>
      <c r="B67" s="16">
        <v>157.485984</v>
      </c>
      <c r="C67" s="16">
        <v>6539.299</v>
      </c>
      <c r="D67" s="40">
        <f>(B67/C67)/100000</f>
        <v>2.4083007062377789E-7</v>
      </c>
      <c r="E67" s="1"/>
    </row>
    <row r="68" spans="1:5" x14ac:dyDescent="0.25">
      <c r="A68" s="35">
        <v>1993</v>
      </c>
      <c r="B68" s="16">
        <v>171.182816</v>
      </c>
      <c r="C68" s="16">
        <v>6878.7179999999998</v>
      </c>
      <c r="D68" s="40">
        <f>(B68/C68)/100000</f>
        <v>2.4885860417595255E-7</v>
      </c>
      <c r="E68" s="1"/>
    </row>
    <row r="69" spans="1:5" x14ac:dyDescent="0.25">
      <c r="A69" s="35">
        <v>1994</v>
      </c>
      <c r="B69" s="16">
        <v>242.111728</v>
      </c>
      <c r="C69" s="16">
        <v>7308.7550000000001</v>
      </c>
      <c r="D69" s="40">
        <f>(B69/C69)/100000</f>
        <v>3.3126261312631222E-7</v>
      </c>
      <c r="E69" s="1"/>
    </row>
    <row r="70" spans="1:5" x14ac:dyDescent="0.25">
      <c r="A70" s="35">
        <v>1995</v>
      </c>
      <c r="B70" s="16">
        <v>395.32838400000003</v>
      </c>
      <c r="C70" s="16">
        <v>7664.06</v>
      </c>
      <c r="D70" s="40">
        <f>(B70/C70)/100000</f>
        <v>5.1582109743399711E-7</v>
      </c>
      <c r="E70" s="1"/>
    </row>
    <row r="71" spans="1:5" x14ac:dyDescent="0.25">
      <c r="A71" s="35">
        <v>1996</v>
      </c>
      <c r="B71" s="16">
        <v>561.15455999999995</v>
      </c>
      <c r="C71" s="16">
        <v>8100.201</v>
      </c>
      <c r="D71" s="40">
        <f>(B71/C71)/100000</f>
        <v>6.9276621654203387E-7</v>
      </c>
      <c r="E71" s="1"/>
    </row>
    <row r="72" spans="1:5" x14ac:dyDescent="0.25">
      <c r="A72" s="35">
        <v>1997</v>
      </c>
      <c r="B72" s="16">
        <v>467.22470399999997</v>
      </c>
      <c r="C72" s="16">
        <v>8608.5149999999994</v>
      </c>
      <c r="D72" s="40">
        <f>(B72/C72)/100000</f>
        <v>5.4274715673957704E-7</v>
      </c>
      <c r="E72" s="1"/>
    </row>
    <row r="73" spans="1:5" x14ac:dyDescent="0.25">
      <c r="A73" s="35">
        <v>1998</v>
      </c>
      <c r="B73" s="16">
        <v>502.66847999999999</v>
      </c>
      <c r="C73" s="16">
        <v>9089.1679999999997</v>
      </c>
      <c r="D73" s="40">
        <f>(B73/C73)/100000</f>
        <v>5.5304124645952189E-7</v>
      </c>
      <c r="E73" s="1"/>
    </row>
    <row r="74" spans="1:5" x14ac:dyDescent="0.25">
      <c r="A74" s="35">
        <v>1999</v>
      </c>
      <c r="B74" s="16">
        <v>395.62396799999999</v>
      </c>
      <c r="C74" s="16">
        <v>9660.6239999999998</v>
      </c>
      <c r="D74" s="40">
        <f>(B74/C74)/100000</f>
        <v>4.095221675121607E-7</v>
      </c>
      <c r="E74" s="1"/>
    </row>
    <row r="75" spans="1:5" x14ac:dyDescent="0.25">
      <c r="A75" s="35">
        <v>2000</v>
      </c>
      <c r="B75" s="16">
        <v>389.66670299999998</v>
      </c>
      <c r="C75" s="16">
        <v>10284.779</v>
      </c>
      <c r="D75" s="40">
        <f>(B75/C75)/100000</f>
        <v>3.7887707941998557E-7</v>
      </c>
      <c r="E75" s="1"/>
    </row>
    <row r="76" spans="1:5" x14ac:dyDescent="0.25">
      <c r="A76" s="35">
        <v>2001</v>
      </c>
      <c r="B76" s="16">
        <v>384.07104800000002</v>
      </c>
      <c r="C76" s="16">
        <v>10621.824000000001</v>
      </c>
      <c r="D76" s="40">
        <f>(B76/C76)/100000</f>
        <v>3.6158671806273571E-7</v>
      </c>
      <c r="E76" s="1"/>
    </row>
    <row r="77" spans="1:5" x14ac:dyDescent="0.25">
      <c r="A77" s="35">
        <v>2002</v>
      </c>
      <c r="B77" s="16">
        <v>437.18994199999997</v>
      </c>
      <c r="C77" s="16">
        <v>10977.513999999999</v>
      </c>
      <c r="D77" s="40">
        <f>(B77/C77)/100000</f>
        <v>3.982595166810992E-7</v>
      </c>
      <c r="E77" s="1"/>
    </row>
    <row r="78" spans="1:5" x14ac:dyDescent="0.25">
      <c r="A78" s="35">
        <v>2003</v>
      </c>
      <c r="B78" s="16">
        <v>424.755381</v>
      </c>
      <c r="C78" s="16">
        <v>11510.67</v>
      </c>
      <c r="D78" s="40">
        <f>(B78/C78)/100000</f>
        <v>3.6901012799428701E-7</v>
      </c>
      <c r="E78" s="1"/>
    </row>
    <row r="79" spans="1:5" x14ac:dyDescent="0.25">
      <c r="A79" s="35">
        <v>2004</v>
      </c>
      <c r="B79" s="16">
        <v>555.220957</v>
      </c>
      <c r="C79" s="16">
        <v>12274.928</v>
      </c>
      <c r="D79" s="40">
        <f>(B79/C79)/100000</f>
        <v>4.5232115170044178E-7</v>
      </c>
      <c r="E79" s="1"/>
    </row>
    <row r="80" spans="1:5" x14ac:dyDescent="0.25">
      <c r="A80" s="35">
        <v>2005</v>
      </c>
      <c r="B80" s="16">
        <v>606.81868599999996</v>
      </c>
      <c r="C80" s="16">
        <v>13093.726000000001</v>
      </c>
      <c r="D80" s="40">
        <f>(B80/C80)/100000</f>
        <v>4.6344232802794245E-7</v>
      </c>
      <c r="E80" s="1"/>
    </row>
    <row r="81" spans="1:10" x14ac:dyDescent="0.25">
      <c r="A81" s="35">
        <v>2006</v>
      </c>
      <c r="B81" s="16">
        <v>744.43998999999997</v>
      </c>
      <c r="C81" s="16">
        <v>13855.888000000001</v>
      </c>
      <c r="D81" s="40">
        <f>(B81/C81)/100000</f>
        <v>5.3727338875718388E-7</v>
      </c>
      <c r="E81" s="1"/>
    </row>
    <row r="82" spans="1:10" x14ac:dyDescent="0.25">
      <c r="A82" s="35">
        <v>2007</v>
      </c>
      <c r="B82" s="16">
        <v>1159.244025</v>
      </c>
      <c r="C82" s="16">
        <v>14477.635</v>
      </c>
      <c r="D82" s="40">
        <f>(B82/C82)/100000</f>
        <v>8.0071366973956728E-7</v>
      </c>
      <c r="E82" s="1"/>
    </row>
    <row r="83" spans="1:10" x14ac:dyDescent="0.25">
      <c r="A83" s="35">
        <v>2008</v>
      </c>
      <c r="B83" s="16">
        <v>1553.6972290000001</v>
      </c>
      <c r="C83" s="16">
        <v>14718.582</v>
      </c>
      <c r="D83" s="40">
        <f>(B83/C83)/100000</f>
        <v>1.0556025227158432E-6</v>
      </c>
      <c r="E83" s="1"/>
    </row>
    <row r="84" spans="1:10" x14ac:dyDescent="0.25">
      <c r="A84" s="35">
        <v>2009</v>
      </c>
      <c r="B84" s="16">
        <v>709.75291600000003</v>
      </c>
      <c r="C84" s="16">
        <v>14418.739</v>
      </c>
      <c r="D84" s="40">
        <f>(B84/C84)/100000</f>
        <v>4.9224340353202873E-7</v>
      </c>
      <c r="E84" s="1"/>
    </row>
    <row r="85" spans="1:10" x14ac:dyDescent="0.25">
      <c r="A85" s="35">
        <v>2010</v>
      </c>
      <c r="B85" s="16">
        <v>581.85140799999999</v>
      </c>
      <c r="C85" s="16">
        <v>14964.371999999999</v>
      </c>
      <c r="D85" s="40">
        <f>(B85/C85)/100000</f>
        <v>3.8882447455863833E-7</v>
      </c>
      <c r="E85" s="1"/>
    </row>
    <row r="86" spans="1:10" x14ac:dyDescent="0.25">
      <c r="A86" s="35">
        <v>2011</v>
      </c>
      <c r="B86" s="16">
        <v>816.16276600000003</v>
      </c>
      <c r="C86" s="16">
        <v>15517.925999999999</v>
      </c>
      <c r="D86" s="40">
        <f>(B86/C86)/100000</f>
        <v>5.2594835546966779E-7</v>
      </c>
      <c r="E86" s="1"/>
    </row>
    <row r="87" spans="1:10" x14ac:dyDescent="0.25">
      <c r="A87" s="35">
        <v>2012</v>
      </c>
      <c r="B87" s="16">
        <v>837.44082900000001</v>
      </c>
      <c r="C87" s="16">
        <v>16155.254999999999</v>
      </c>
      <c r="D87" s="40">
        <f>(B87/C87)/100000</f>
        <v>5.1837054196916118E-7</v>
      </c>
      <c r="E87" s="1"/>
    </row>
    <row r="88" spans="1:10" x14ac:dyDescent="0.25">
      <c r="A88" s="35">
        <v>2013</v>
      </c>
      <c r="B88" s="16">
        <v>1275.344873</v>
      </c>
      <c r="C88" s="16">
        <v>16663.16</v>
      </c>
      <c r="D88" s="40">
        <f>(B88/C88)/100000</f>
        <v>7.6536795721819868E-7</v>
      </c>
      <c r="E88" s="1"/>
    </row>
    <row r="89" spans="1:10" x14ac:dyDescent="0.25">
      <c r="A89" s="35">
        <v>2014</v>
      </c>
      <c r="B89" s="16">
        <v>2179.7027200000002</v>
      </c>
      <c r="C89" s="16">
        <v>17348.071499999998</v>
      </c>
      <c r="D89" s="40">
        <f>(B89/C89)/100000</f>
        <v>1.2564524650477724E-6</v>
      </c>
      <c r="E89" s="1"/>
    </row>
    <row r="90" spans="1:10" x14ac:dyDescent="0.25">
      <c r="A90" s="33">
        <v>2015</v>
      </c>
      <c r="B90" s="16">
        <v>2278.7056090000001</v>
      </c>
      <c r="C90" s="16">
        <v>17946.995999999999</v>
      </c>
      <c r="D90" s="39">
        <f>(B90/C90)/100000</f>
        <v>1.2696863636677693E-6</v>
      </c>
      <c r="E90" s="1"/>
    </row>
    <row r="91" spans="1:10" x14ac:dyDescent="0.25">
      <c r="A91" t="s">
        <v>56</v>
      </c>
      <c r="B91" s="45"/>
      <c r="C91" s="44"/>
      <c r="D91" s="43"/>
    </row>
    <row r="92" spans="1:10" x14ac:dyDescent="0.25">
      <c r="B92" s="45"/>
      <c r="C92" s="44"/>
      <c r="D92" s="43"/>
    </row>
    <row r="94" spans="1:10" x14ac:dyDescent="0.25">
      <c r="A94" s="48" t="s">
        <v>55</v>
      </c>
      <c r="B94" s="47"/>
      <c r="C94" s="47"/>
      <c r="D94" s="46"/>
    </row>
    <row r="95" spans="1:10" ht="60" x14ac:dyDescent="0.25">
      <c r="A95" s="38" t="s">
        <v>28</v>
      </c>
      <c r="B95" s="37" t="s">
        <v>54</v>
      </c>
      <c r="C95" s="37" t="s">
        <v>38</v>
      </c>
      <c r="D95" s="36" t="s">
        <v>53</v>
      </c>
    </row>
    <row r="96" spans="1:10" x14ac:dyDescent="0.25">
      <c r="A96" s="35">
        <v>1991</v>
      </c>
      <c r="B96" s="7">
        <v>637.10092799999995</v>
      </c>
      <c r="C96" s="16">
        <v>6174.0429999999997</v>
      </c>
      <c r="D96" s="40">
        <f>(B96/C96)/100000</f>
        <v>1.0319023174927678E-6</v>
      </c>
      <c r="F96" s="18" t="s">
        <v>52</v>
      </c>
      <c r="I96" s="1" t="s">
        <v>31</v>
      </c>
      <c r="J96" s="18" t="s">
        <v>51</v>
      </c>
    </row>
    <row r="97" spans="1:4" x14ac:dyDescent="0.25">
      <c r="A97" s="35">
        <v>1992</v>
      </c>
      <c r="B97" s="7">
        <v>621.05683199999999</v>
      </c>
      <c r="C97" s="16">
        <v>6539.299</v>
      </c>
      <c r="D97" s="40">
        <f>(B97/C97)/100000</f>
        <v>9.4972998176104185E-7</v>
      </c>
    </row>
    <row r="98" spans="1:4" x14ac:dyDescent="0.25">
      <c r="A98" s="35">
        <v>1993</v>
      </c>
      <c r="B98" s="7">
        <v>555.76319999999998</v>
      </c>
      <c r="C98" s="16">
        <v>6878.7179999999998</v>
      </c>
      <c r="D98" s="40">
        <f>(B98/C98)/100000</f>
        <v>8.0794589922133742E-7</v>
      </c>
    </row>
    <row r="99" spans="1:4" x14ac:dyDescent="0.25">
      <c r="A99" s="35">
        <v>1994</v>
      </c>
      <c r="B99" s="7">
        <v>748.16031999999996</v>
      </c>
      <c r="C99" s="16">
        <v>7308.7550000000001</v>
      </c>
      <c r="D99" s="40">
        <f>(B99/C99)/100000</f>
        <v>1.0236494724477697E-6</v>
      </c>
    </row>
    <row r="100" spans="1:4" x14ac:dyDescent="0.25">
      <c r="A100" s="35">
        <v>1995</v>
      </c>
      <c r="B100" s="7">
        <v>729.03270399999997</v>
      </c>
      <c r="C100" s="16">
        <v>7664.06</v>
      </c>
      <c r="D100" s="40">
        <f>(B100/C100)/100000</f>
        <v>9.5123564272722279E-7</v>
      </c>
    </row>
    <row r="101" spans="1:4" x14ac:dyDescent="0.25">
      <c r="A101" s="35">
        <v>1996</v>
      </c>
      <c r="B101" s="7">
        <v>703.38444800000002</v>
      </c>
      <c r="C101" s="16">
        <v>8100.201</v>
      </c>
      <c r="D101" s="40">
        <f>(B101/C101)/100000</f>
        <v>8.6835431367690754E-7</v>
      </c>
    </row>
    <row r="102" spans="1:4" x14ac:dyDescent="0.25">
      <c r="A102" s="35">
        <v>1997</v>
      </c>
      <c r="B102" s="7">
        <v>1010.740736</v>
      </c>
      <c r="C102" s="16">
        <v>8608.5149999999994</v>
      </c>
      <c r="D102" s="40">
        <f>(B102/C102)/100000</f>
        <v>1.1741174128174255E-6</v>
      </c>
    </row>
    <row r="103" spans="1:4" x14ac:dyDescent="0.25">
      <c r="A103" s="35">
        <v>1998</v>
      </c>
      <c r="B103" s="7">
        <v>846.11839999999995</v>
      </c>
      <c r="C103" s="16">
        <v>9089.1679999999997</v>
      </c>
      <c r="D103" s="40">
        <f>(B103/C103)/100000</f>
        <v>9.3090852760120616E-7</v>
      </c>
    </row>
    <row r="104" spans="1:4" x14ac:dyDescent="0.25">
      <c r="A104" s="35">
        <v>1999</v>
      </c>
      <c r="B104" s="7">
        <v>797.60582399999998</v>
      </c>
      <c r="C104" s="16">
        <v>9660.6239999999998</v>
      </c>
      <c r="D104" s="40">
        <f>(B104/C104)/100000</f>
        <v>8.2562557449705111E-7</v>
      </c>
    </row>
    <row r="105" spans="1:4" x14ac:dyDescent="0.25">
      <c r="A105" s="35">
        <v>2000</v>
      </c>
      <c r="B105" s="7">
        <v>682.31618500000002</v>
      </c>
      <c r="C105" s="16">
        <v>10284.779</v>
      </c>
      <c r="D105" s="40">
        <f>(B105/C105)/100000</f>
        <v>6.6342328308658841E-7</v>
      </c>
    </row>
    <row r="106" spans="1:4" x14ac:dyDescent="0.25">
      <c r="A106" s="35">
        <v>2001</v>
      </c>
      <c r="B106" s="7">
        <v>555.976359</v>
      </c>
      <c r="C106" s="16">
        <v>10621.824000000001</v>
      </c>
      <c r="D106" s="40">
        <f>(B106/C106)/100000</f>
        <v>5.2342832925870355E-7</v>
      </c>
    </row>
    <row r="107" spans="1:4" x14ac:dyDescent="0.25">
      <c r="A107" s="35">
        <v>2002</v>
      </c>
      <c r="B107" s="7">
        <v>581.19843800000001</v>
      </c>
      <c r="C107" s="16">
        <v>10977.513999999999</v>
      </c>
      <c r="D107" s="40">
        <f>(B107/C107)/100000</f>
        <v>5.2944449717850512E-7</v>
      </c>
    </row>
    <row r="108" spans="1:4" x14ac:dyDescent="0.25">
      <c r="A108" s="35">
        <v>2003</v>
      </c>
      <c r="B108" s="7">
        <v>613.50858200000005</v>
      </c>
      <c r="C108" s="16">
        <v>11510.67</v>
      </c>
      <c r="D108" s="40">
        <f>(B108/C108)/100000</f>
        <v>5.3299120033846862E-7</v>
      </c>
    </row>
    <row r="109" spans="1:4" x14ac:dyDescent="0.25">
      <c r="A109" s="35">
        <v>2004</v>
      </c>
      <c r="B109" s="7">
        <v>662.081366</v>
      </c>
      <c r="C109" s="16">
        <v>12274.928</v>
      </c>
      <c r="D109" s="40">
        <f>(B109/C109)/100000</f>
        <v>5.3937698534769413E-7</v>
      </c>
    </row>
    <row r="110" spans="1:4" x14ac:dyDescent="0.25">
      <c r="A110" s="35">
        <v>2005</v>
      </c>
      <c r="B110" s="7">
        <v>929.23650299999997</v>
      </c>
      <c r="C110" s="16">
        <v>13093.726000000001</v>
      </c>
      <c r="D110" s="40">
        <f>(B110/C110)/100000</f>
        <v>7.0968073029785399E-7</v>
      </c>
    </row>
    <row r="111" spans="1:4" x14ac:dyDescent="0.25">
      <c r="A111" s="35">
        <v>2006</v>
      </c>
      <c r="B111" s="7">
        <v>930.49573999999996</v>
      </c>
      <c r="C111" s="16">
        <v>13855.888000000001</v>
      </c>
      <c r="D111" s="40">
        <f>(B111/C111)/100000</f>
        <v>6.7155258472066157E-7</v>
      </c>
    </row>
    <row r="112" spans="1:4" x14ac:dyDescent="0.25">
      <c r="A112" s="35">
        <v>2007</v>
      </c>
      <c r="B112" s="7">
        <v>931.14477299999999</v>
      </c>
      <c r="C112" s="16">
        <v>14477.635</v>
      </c>
      <c r="D112" s="40">
        <f>(B112/C112)/100000</f>
        <v>6.4316082909950418E-7</v>
      </c>
    </row>
    <row r="113" spans="1:10" x14ac:dyDescent="0.25">
      <c r="A113" s="35">
        <v>2008</v>
      </c>
      <c r="B113" s="7">
        <v>1104.8938720000001</v>
      </c>
      <c r="C113" s="16">
        <v>14718.582</v>
      </c>
      <c r="D113" s="40">
        <f>(B113/C113)/100000</f>
        <v>7.506795641047487E-7</v>
      </c>
    </row>
    <row r="114" spans="1:10" x14ac:dyDescent="0.25">
      <c r="A114" s="35">
        <v>2009</v>
      </c>
      <c r="B114" s="7">
        <v>1199.6973760000001</v>
      </c>
      <c r="C114" s="16">
        <v>14418.739</v>
      </c>
      <c r="D114" s="40">
        <f>(B114/C114)/100000</f>
        <v>8.3204042739105006E-7</v>
      </c>
    </row>
    <row r="115" spans="1:10" x14ac:dyDescent="0.25">
      <c r="A115" s="35">
        <v>2010</v>
      </c>
      <c r="B115" s="7">
        <v>1333.3208540000001</v>
      </c>
      <c r="C115" s="16">
        <v>14964.371999999999</v>
      </c>
      <c r="D115" s="40">
        <f>(B115/C115)/100000</f>
        <v>8.9099686508728874E-7</v>
      </c>
    </row>
    <row r="116" spans="1:10" x14ac:dyDescent="0.25">
      <c r="A116" s="35">
        <v>2011</v>
      </c>
      <c r="B116" s="7">
        <v>1654.442814</v>
      </c>
      <c r="C116" s="16">
        <v>15517.925999999999</v>
      </c>
      <c r="D116" s="40">
        <f>(B116/C116)/100000</f>
        <v>1.066149441619969E-6</v>
      </c>
    </row>
    <row r="117" spans="1:10" x14ac:dyDescent="0.25">
      <c r="A117" s="35">
        <v>2012</v>
      </c>
      <c r="B117" s="7">
        <v>1410.311727</v>
      </c>
      <c r="C117" s="16">
        <v>16155.254999999999</v>
      </c>
      <c r="D117" s="40">
        <f>(B117/C117)/100000</f>
        <v>8.7297398091209334E-7</v>
      </c>
    </row>
    <row r="118" spans="1:10" x14ac:dyDescent="0.25">
      <c r="A118" s="35">
        <v>2013</v>
      </c>
      <c r="B118" s="7">
        <v>1371.830665</v>
      </c>
      <c r="C118" s="16">
        <v>16663.16</v>
      </c>
      <c r="D118" s="40">
        <f>(B118/C118)/100000</f>
        <v>8.232716153478692E-7</v>
      </c>
    </row>
    <row r="119" spans="1:10" x14ac:dyDescent="0.25">
      <c r="A119" s="35">
        <v>2014</v>
      </c>
      <c r="B119" s="7">
        <v>1638.5983349999999</v>
      </c>
      <c r="C119" s="16">
        <v>17348.071499999998</v>
      </c>
      <c r="D119" s="40">
        <f>(B119/C119)/100000</f>
        <v>9.4454206912854842E-7</v>
      </c>
    </row>
    <row r="120" spans="1:10" x14ac:dyDescent="0.25">
      <c r="A120" s="33">
        <v>2015</v>
      </c>
      <c r="B120" s="3">
        <v>1593.37798</v>
      </c>
      <c r="C120" s="16">
        <v>17946.995999999999</v>
      </c>
      <c r="D120" s="39">
        <f>(B120/C120)/100000</f>
        <v>8.8782433561583231E-7</v>
      </c>
    </row>
    <row r="121" spans="1:10" x14ac:dyDescent="0.25">
      <c r="A121" t="s">
        <v>34</v>
      </c>
      <c r="B121" s="45"/>
      <c r="C121" s="44"/>
      <c r="D121" s="43"/>
    </row>
    <row r="123" spans="1:10" ht="15.75" x14ac:dyDescent="0.25">
      <c r="A123" s="41" t="s">
        <v>50</v>
      </c>
      <c r="B123" s="41"/>
      <c r="C123" s="41"/>
      <c r="D123" s="41"/>
    </row>
    <row r="124" spans="1:10" ht="60" x14ac:dyDescent="0.25">
      <c r="A124" s="38" t="s">
        <v>28</v>
      </c>
      <c r="B124" s="37" t="s">
        <v>46</v>
      </c>
      <c r="C124" s="37" t="s">
        <v>44</v>
      </c>
      <c r="D124" s="36" t="s">
        <v>43</v>
      </c>
    </row>
    <row r="125" spans="1:10" x14ac:dyDescent="0.25">
      <c r="A125" s="35">
        <v>1991</v>
      </c>
      <c r="B125" s="7">
        <f>B7+B36</f>
        <v>721.07736799999998</v>
      </c>
      <c r="C125" s="16">
        <v>41239.551378248201</v>
      </c>
      <c r="D125" s="34">
        <f>B125/C125</f>
        <v>1.7485092439204666E-2</v>
      </c>
      <c r="F125" s="18" t="s">
        <v>36</v>
      </c>
      <c r="I125" s="1" t="s">
        <v>31</v>
      </c>
      <c r="J125" s="18" t="s">
        <v>42</v>
      </c>
    </row>
    <row r="126" spans="1:10" x14ac:dyDescent="0.25">
      <c r="A126" s="35">
        <v>1992</v>
      </c>
      <c r="B126" s="7">
        <f>B8+B37</f>
        <v>778.54281600000002</v>
      </c>
      <c r="C126" s="16">
        <v>49279.585355094838</v>
      </c>
      <c r="D126" s="34">
        <f>B126/C126</f>
        <v>1.579848552681682E-2</v>
      </c>
      <c r="I126" s="42"/>
    </row>
    <row r="127" spans="1:10" x14ac:dyDescent="0.25">
      <c r="A127" s="35">
        <v>1993</v>
      </c>
      <c r="B127" s="7">
        <f>B9+B38</f>
        <v>726.94601599999999</v>
      </c>
      <c r="C127" s="16">
        <v>55802.540100979531</v>
      </c>
      <c r="D127" s="34">
        <f>B127/C127</f>
        <v>1.3027113365888509E-2</v>
      </c>
    </row>
    <row r="128" spans="1:10" x14ac:dyDescent="0.25">
      <c r="A128" s="35">
        <v>1994</v>
      </c>
      <c r="B128" s="7">
        <f>B10+B39</f>
        <v>990.27204799999993</v>
      </c>
      <c r="C128" s="16">
        <v>81703.496603993364</v>
      </c>
      <c r="D128" s="34">
        <f>B128/C128</f>
        <v>1.2120314174553934E-2</v>
      </c>
    </row>
    <row r="129" spans="1:4" x14ac:dyDescent="0.25">
      <c r="A129" s="35">
        <v>1995</v>
      </c>
      <c r="B129" s="7">
        <f>B11+B40</f>
        <v>1124.3610880000001</v>
      </c>
      <c r="C129" s="16">
        <v>92507.277798198498</v>
      </c>
      <c r="D129" s="34">
        <f>B129/C129</f>
        <v>1.2154298718558726E-2</v>
      </c>
    </row>
    <row r="130" spans="1:4" x14ac:dyDescent="0.25">
      <c r="A130" s="35">
        <v>1996</v>
      </c>
      <c r="B130" s="7">
        <f>B12+B41</f>
        <v>1264.539008</v>
      </c>
      <c r="C130" s="16">
        <v>97160.111573336981</v>
      </c>
      <c r="D130" s="34">
        <f>B130/C130</f>
        <v>1.3015001604290245E-2</v>
      </c>
    </row>
    <row r="131" spans="1:4" x14ac:dyDescent="0.25">
      <c r="A131" s="35">
        <v>1997</v>
      </c>
      <c r="B131" s="7">
        <f>B13+B42</f>
        <v>1477.9654399999999</v>
      </c>
      <c r="C131" s="16">
        <v>106659.5079635281</v>
      </c>
      <c r="D131" s="34">
        <f>B131/C131</f>
        <v>1.3856855972984479E-2</v>
      </c>
    </row>
    <row r="132" spans="1:4" x14ac:dyDescent="0.25">
      <c r="A132" s="35">
        <v>1998</v>
      </c>
      <c r="B132" s="7">
        <f>B14+B43</f>
        <v>1348.7868799999999</v>
      </c>
      <c r="C132" s="16">
        <v>98443.743190849113</v>
      </c>
      <c r="D132" s="34">
        <f>B132/C132</f>
        <v>1.3701092992625834E-2</v>
      </c>
    </row>
    <row r="133" spans="1:4" x14ac:dyDescent="0.25">
      <c r="A133" s="35">
        <v>1999</v>
      </c>
      <c r="B133" s="7">
        <f>B15+B44</f>
        <v>1193.2297920000001</v>
      </c>
      <c r="C133" s="16">
        <v>86186.156584381664</v>
      </c>
      <c r="D133" s="34">
        <f>B133/C133</f>
        <v>1.3844796418456751E-2</v>
      </c>
    </row>
    <row r="134" spans="1:4" x14ac:dyDescent="0.25">
      <c r="A134" s="35">
        <v>2000</v>
      </c>
      <c r="B134" s="7">
        <f>B16+B45</f>
        <v>1071.982888</v>
      </c>
      <c r="C134" s="16">
        <v>99886.577575544405</v>
      </c>
      <c r="D134" s="34">
        <f>B134/C134</f>
        <v>1.0732001376153441E-2</v>
      </c>
    </row>
    <row r="135" spans="1:4" x14ac:dyDescent="0.25">
      <c r="A135" s="35">
        <v>2001</v>
      </c>
      <c r="B135" s="7">
        <f>B17+B46</f>
        <v>940.04740700000002</v>
      </c>
      <c r="C135" s="16">
        <v>98203.544965267793</v>
      </c>
      <c r="D135" s="34">
        <f>B135/C135</f>
        <v>9.5724386256369042E-3</v>
      </c>
    </row>
    <row r="136" spans="1:4" x14ac:dyDescent="0.25">
      <c r="A136" s="35">
        <v>2002</v>
      </c>
      <c r="B136" s="7">
        <f>B18+B47</f>
        <v>1018.38838</v>
      </c>
      <c r="C136" s="16">
        <v>97933.392356425305</v>
      </c>
      <c r="D136" s="34">
        <f>B136/C136</f>
        <v>1.0398785904338017E-2</v>
      </c>
    </row>
    <row r="137" spans="1:4" x14ac:dyDescent="0.25">
      <c r="A137" s="35">
        <v>2003</v>
      </c>
      <c r="B137" s="7">
        <f>B19+B48</f>
        <v>1038.2639630000001</v>
      </c>
      <c r="C137" s="16">
        <v>94684.582573316715</v>
      </c>
      <c r="D137" s="34">
        <f>B137/C137</f>
        <v>1.0965501824925358E-2</v>
      </c>
    </row>
    <row r="138" spans="1:4" x14ac:dyDescent="0.25">
      <c r="A138" s="35">
        <v>2004</v>
      </c>
      <c r="B138" s="7">
        <f>B20+B49</f>
        <v>1217.3023229999999</v>
      </c>
      <c r="C138" s="16">
        <v>117074.86551527939</v>
      </c>
      <c r="D138" s="34">
        <f>B138/C138</f>
        <v>1.0397640156512759E-2</v>
      </c>
    </row>
    <row r="139" spans="1:4" x14ac:dyDescent="0.25">
      <c r="A139" s="35">
        <v>2005</v>
      </c>
      <c r="B139" s="7">
        <f>B21+B50</f>
        <v>1536.0551889999999</v>
      </c>
      <c r="C139" s="16">
        <v>146566.26631057015</v>
      </c>
      <c r="D139" s="34">
        <f>B139/C139</f>
        <v>1.0480277813348527E-2</v>
      </c>
    </row>
    <row r="140" spans="1:4" x14ac:dyDescent="0.25">
      <c r="A140" s="35">
        <v>2006</v>
      </c>
      <c r="B140" s="7">
        <f>B22+B51</f>
        <v>1674.9357299999999</v>
      </c>
      <c r="C140" s="16">
        <v>162590.1460964143</v>
      </c>
      <c r="D140" s="34">
        <f>B140/C140</f>
        <v>1.0301582046717517E-2</v>
      </c>
    </row>
    <row r="141" spans="1:4" x14ac:dyDescent="0.25">
      <c r="A141" s="35">
        <v>2007</v>
      </c>
      <c r="B141" s="7">
        <f>B23+B52</f>
        <v>2090.388798</v>
      </c>
      <c r="C141" s="16">
        <v>207416.49464237894</v>
      </c>
      <c r="D141" s="34">
        <f>B141/C141</f>
        <v>1.0078218714496084E-2</v>
      </c>
    </row>
    <row r="142" spans="1:4" x14ac:dyDescent="0.25">
      <c r="A142" s="35">
        <v>2008</v>
      </c>
      <c r="B142" s="7">
        <f>B24+B53</f>
        <v>2658.591101</v>
      </c>
      <c r="C142" s="16">
        <v>243982.43787084011</v>
      </c>
      <c r="D142" s="34">
        <f>B142/C142</f>
        <v>1.0896649464611916E-2</v>
      </c>
    </row>
    <row r="143" spans="1:4" x14ac:dyDescent="0.25">
      <c r="A143" s="35">
        <v>2009</v>
      </c>
      <c r="B143" s="7">
        <f>B25+B54</f>
        <v>1909.450292</v>
      </c>
      <c r="C143" s="16">
        <v>233821.6705442575</v>
      </c>
      <c r="D143" s="34">
        <f>B143/C143</f>
        <v>8.1662674274606273E-3</v>
      </c>
    </row>
    <row r="144" spans="1:4" x14ac:dyDescent="0.25">
      <c r="A144" s="35">
        <v>2010</v>
      </c>
      <c r="B144" s="7">
        <f>B26+B55</f>
        <v>1915.172262</v>
      </c>
      <c r="C144" s="16">
        <v>287018.18463752925</v>
      </c>
      <c r="D144" s="34">
        <f>B144/C144</f>
        <v>6.6726512970550662E-3</v>
      </c>
    </row>
    <row r="145" spans="1:10" x14ac:dyDescent="0.25">
      <c r="A145" s="35">
        <v>2011</v>
      </c>
      <c r="B145" s="7">
        <f>B27+B56</f>
        <v>2470.6055799999999</v>
      </c>
      <c r="C145" s="16">
        <v>335415.15670218616</v>
      </c>
      <c r="D145" s="34">
        <f>B145/C145</f>
        <v>7.365813770287194E-3</v>
      </c>
    </row>
    <row r="146" spans="1:10" x14ac:dyDescent="0.25">
      <c r="A146" s="35">
        <v>2012</v>
      </c>
      <c r="B146" s="7">
        <f>B28+B57</f>
        <v>2247.7525559999999</v>
      </c>
      <c r="C146" s="16">
        <v>369659.70037551981</v>
      </c>
      <c r="D146" s="34">
        <f>B146/C146</f>
        <v>6.080599409988739E-3</v>
      </c>
    </row>
    <row r="147" spans="1:10" x14ac:dyDescent="0.25">
      <c r="A147" s="35">
        <v>2013</v>
      </c>
      <c r="B147" s="7">
        <f>B29+B58</f>
        <v>2647.175538</v>
      </c>
      <c r="C147" s="16">
        <v>380191.88186037214</v>
      </c>
      <c r="D147" s="34">
        <f>B147/C147</f>
        <v>6.9627355667004794E-3</v>
      </c>
    </row>
    <row r="148" spans="1:10" x14ac:dyDescent="0.25">
      <c r="A148" s="35">
        <v>2014</v>
      </c>
      <c r="B148" s="7">
        <f>B30+B59</f>
        <v>3818.3010549999999</v>
      </c>
      <c r="C148" s="16">
        <v>378416.02053371473</v>
      </c>
      <c r="D148" s="34">
        <f>B148/C148</f>
        <v>1.0090220413011851E-2</v>
      </c>
    </row>
    <row r="149" spans="1:10" x14ac:dyDescent="0.25">
      <c r="A149" s="33">
        <v>2015</v>
      </c>
      <c r="B149" s="7">
        <f>B31+B60</f>
        <v>3872.0835889999998</v>
      </c>
      <c r="C149" s="15">
        <v>292080.15563330991</v>
      </c>
      <c r="D149" s="32">
        <f>B149/C149</f>
        <v>1.3256921137296233E-2</v>
      </c>
    </row>
    <row r="150" spans="1:10" x14ac:dyDescent="0.25">
      <c r="A150" t="s">
        <v>34</v>
      </c>
    </row>
    <row r="152" spans="1:10" ht="15.75" x14ac:dyDescent="0.25">
      <c r="A152" s="41" t="s">
        <v>49</v>
      </c>
      <c r="B152" s="41"/>
      <c r="C152" s="41"/>
      <c r="D152" s="41"/>
    </row>
    <row r="153" spans="1:10" ht="60" x14ac:dyDescent="0.25">
      <c r="A153" s="38" t="s">
        <v>28</v>
      </c>
      <c r="B153" s="37" t="s">
        <v>40</v>
      </c>
      <c r="C153" s="37" t="s">
        <v>38</v>
      </c>
      <c r="D153" s="36" t="s">
        <v>37</v>
      </c>
    </row>
    <row r="154" spans="1:10" x14ac:dyDescent="0.25">
      <c r="A154" s="35">
        <v>1991</v>
      </c>
      <c r="B154" s="7">
        <v>721.07736799999998</v>
      </c>
      <c r="C154" s="16">
        <v>6174.0429999999997</v>
      </c>
      <c r="D154" s="40">
        <f>(B154/C154)/100000</f>
        <v>1.167917631930973E-6</v>
      </c>
      <c r="F154" s="18" t="s">
        <v>36</v>
      </c>
      <c r="I154" s="1" t="s">
        <v>31</v>
      </c>
      <c r="J154" s="18" t="s">
        <v>48</v>
      </c>
    </row>
    <row r="155" spans="1:10" x14ac:dyDescent="0.25">
      <c r="A155" s="35">
        <v>1992</v>
      </c>
      <c r="B155" s="7">
        <v>778.54281600000002</v>
      </c>
      <c r="C155" s="16">
        <v>6539.299</v>
      </c>
      <c r="D155" s="40">
        <f>(B155/C155)/100000</f>
        <v>1.19056005238482E-6</v>
      </c>
    </row>
    <row r="156" spans="1:10" x14ac:dyDescent="0.25">
      <c r="A156" s="35">
        <v>1993</v>
      </c>
      <c r="B156" s="7">
        <v>726.94601599999999</v>
      </c>
      <c r="C156" s="16">
        <v>6878.7179999999998</v>
      </c>
      <c r="D156" s="40">
        <f>(B156/C156)/100000</f>
        <v>1.0568045033972901E-6</v>
      </c>
    </row>
    <row r="157" spans="1:10" x14ac:dyDescent="0.25">
      <c r="A157" s="35">
        <v>1994</v>
      </c>
      <c r="B157" s="7">
        <v>990.27204799999993</v>
      </c>
      <c r="C157" s="16">
        <v>7308.7550000000001</v>
      </c>
      <c r="D157" s="40">
        <f>(B157/C157)/100000</f>
        <v>1.3549120855740821E-6</v>
      </c>
    </row>
    <row r="158" spans="1:10" x14ac:dyDescent="0.25">
      <c r="A158" s="35">
        <v>1995</v>
      </c>
      <c r="B158" s="7">
        <v>1124.3610880000001</v>
      </c>
      <c r="C158" s="16">
        <v>7664.06</v>
      </c>
      <c r="D158" s="40">
        <f>(B158/C158)/100000</f>
        <v>1.4670567401612201E-6</v>
      </c>
    </row>
    <row r="159" spans="1:10" x14ac:dyDescent="0.25">
      <c r="A159" s="35">
        <v>1996</v>
      </c>
      <c r="B159" s="7">
        <v>1264.539008</v>
      </c>
      <c r="C159" s="16">
        <v>8100.201</v>
      </c>
      <c r="D159" s="40">
        <f>(B159/C159)/100000</f>
        <v>1.5611205302189416E-6</v>
      </c>
    </row>
    <row r="160" spans="1:10" x14ac:dyDescent="0.25">
      <c r="A160" s="35">
        <v>1997</v>
      </c>
      <c r="B160" s="7">
        <v>1477.9654399999999</v>
      </c>
      <c r="C160" s="16">
        <v>8608.5149999999994</v>
      </c>
      <c r="D160" s="40">
        <f>(B160/C160)/100000</f>
        <v>1.7168645695570027E-6</v>
      </c>
    </row>
    <row r="161" spans="1:4" x14ac:dyDescent="0.25">
      <c r="A161" s="35">
        <v>1998</v>
      </c>
      <c r="B161" s="7">
        <v>1348.7868799999999</v>
      </c>
      <c r="C161" s="16">
        <v>9089.1679999999997</v>
      </c>
      <c r="D161" s="40">
        <f>(B161/C161)/100000</f>
        <v>1.4839497740607281E-6</v>
      </c>
    </row>
    <row r="162" spans="1:4" x14ac:dyDescent="0.25">
      <c r="A162" s="35">
        <v>1999</v>
      </c>
      <c r="B162" s="7">
        <v>1193.2297920000001</v>
      </c>
      <c r="C162" s="16">
        <v>9660.6239999999998</v>
      </c>
      <c r="D162" s="40">
        <f>(B162/C162)/100000</f>
        <v>1.2351477420092119E-6</v>
      </c>
    </row>
    <row r="163" spans="1:4" x14ac:dyDescent="0.25">
      <c r="A163" s="35">
        <v>2000</v>
      </c>
      <c r="B163" s="7">
        <v>1071.982888</v>
      </c>
      <c r="C163" s="16">
        <v>10284.779</v>
      </c>
      <c r="D163" s="40">
        <f>(B163/C163)/100000</f>
        <v>1.042300362506574E-6</v>
      </c>
    </row>
    <row r="164" spans="1:4" x14ac:dyDescent="0.25">
      <c r="A164" s="35">
        <v>2001</v>
      </c>
      <c r="B164" s="7">
        <v>940.04740700000002</v>
      </c>
      <c r="C164" s="16">
        <v>10621.824000000001</v>
      </c>
      <c r="D164" s="40">
        <f>(B164/C164)/100000</f>
        <v>8.8501504732143942E-7</v>
      </c>
    </row>
    <row r="165" spans="1:4" x14ac:dyDescent="0.25">
      <c r="A165" s="35">
        <v>2002</v>
      </c>
      <c r="B165" s="7">
        <v>1018.38838</v>
      </c>
      <c r="C165" s="16">
        <v>10977.513999999999</v>
      </c>
      <c r="D165" s="40">
        <f>(B165/C165)/100000</f>
        <v>9.2770401385960437E-7</v>
      </c>
    </row>
    <row r="166" spans="1:4" x14ac:dyDescent="0.25">
      <c r="A166" s="35">
        <v>2003</v>
      </c>
      <c r="B166" s="7">
        <v>1038.2639630000001</v>
      </c>
      <c r="C166" s="16">
        <v>11510.67</v>
      </c>
      <c r="D166" s="40">
        <f>(B166/C166)/100000</f>
        <v>9.0200132833275579E-7</v>
      </c>
    </row>
    <row r="167" spans="1:4" x14ac:dyDescent="0.25">
      <c r="A167" s="35">
        <v>2004</v>
      </c>
      <c r="B167" s="7">
        <v>1217.3023229999999</v>
      </c>
      <c r="C167" s="16">
        <v>12274.928</v>
      </c>
      <c r="D167" s="40">
        <f>(B167/C167)/100000</f>
        <v>9.916981370481357E-7</v>
      </c>
    </row>
    <row r="168" spans="1:4" x14ac:dyDescent="0.25">
      <c r="A168" s="35">
        <v>2005</v>
      </c>
      <c r="B168" s="7">
        <v>1536.0551889999999</v>
      </c>
      <c r="C168" s="16">
        <v>13093.726000000001</v>
      </c>
      <c r="D168" s="40">
        <f>(B168/C168)/100000</f>
        <v>1.1731230583257964E-6</v>
      </c>
    </row>
    <row r="169" spans="1:4" x14ac:dyDescent="0.25">
      <c r="A169" s="35">
        <v>2006</v>
      </c>
      <c r="B169" s="7">
        <v>1674.9357299999999</v>
      </c>
      <c r="C169" s="16">
        <v>13855.888000000001</v>
      </c>
      <c r="D169" s="40">
        <f>(B169/C169)/100000</f>
        <v>1.2088259734778457E-6</v>
      </c>
    </row>
    <row r="170" spans="1:4" x14ac:dyDescent="0.25">
      <c r="A170" s="35">
        <v>2007</v>
      </c>
      <c r="B170" s="7">
        <v>2090.388798</v>
      </c>
      <c r="C170" s="16">
        <v>14477.635</v>
      </c>
      <c r="D170" s="40">
        <f>(B170/C170)/100000</f>
        <v>1.4438744988390713E-6</v>
      </c>
    </row>
    <row r="171" spans="1:4" x14ac:dyDescent="0.25">
      <c r="A171" s="35">
        <v>2008</v>
      </c>
      <c r="B171" s="7">
        <v>2658.591101</v>
      </c>
      <c r="C171" s="16">
        <v>14718.582</v>
      </c>
      <c r="D171" s="40">
        <f>(B171/C171)/100000</f>
        <v>1.8062820868205918E-6</v>
      </c>
    </row>
    <row r="172" spans="1:4" x14ac:dyDescent="0.25">
      <c r="A172" s="35">
        <v>2009</v>
      </c>
      <c r="B172" s="7">
        <v>1909.450292</v>
      </c>
      <c r="C172" s="16">
        <v>14418.739</v>
      </c>
      <c r="D172" s="40">
        <f>(B172/C172)/100000</f>
        <v>1.3242838309230787E-6</v>
      </c>
    </row>
    <row r="173" spans="1:4" x14ac:dyDescent="0.25">
      <c r="A173" s="35">
        <v>2010</v>
      </c>
      <c r="B173" s="7">
        <v>1915.172262</v>
      </c>
      <c r="C173" s="16">
        <v>14964.371999999999</v>
      </c>
      <c r="D173" s="40">
        <f>(B173/C173)/100000</f>
        <v>1.279821339645927E-6</v>
      </c>
    </row>
    <row r="174" spans="1:4" x14ac:dyDescent="0.25">
      <c r="A174" s="35">
        <v>2011</v>
      </c>
      <c r="B174" s="7">
        <v>2470.6055799999999</v>
      </c>
      <c r="C174" s="16">
        <v>15517.925999999999</v>
      </c>
      <c r="D174" s="40">
        <f>(B174/C174)/100000</f>
        <v>1.592097797089637E-6</v>
      </c>
    </row>
    <row r="175" spans="1:4" x14ac:dyDescent="0.25">
      <c r="A175" s="35">
        <v>2012</v>
      </c>
      <c r="B175" s="7">
        <v>2247.7525559999999</v>
      </c>
      <c r="C175" s="16">
        <v>16155.254999999999</v>
      </c>
      <c r="D175" s="40">
        <f>(B175/C175)/100000</f>
        <v>1.3913445228812544E-6</v>
      </c>
    </row>
    <row r="176" spans="1:4" x14ac:dyDescent="0.25">
      <c r="A176" s="35">
        <v>2013</v>
      </c>
      <c r="B176" s="7">
        <v>2647.175538</v>
      </c>
      <c r="C176" s="16">
        <v>16663.16</v>
      </c>
      <c r="D176" s="40">
        <f>(B176/C176)/100000</f>
        <v>1.588639572566068E-6</v>
      </c>
    </row>
    <row r="177" spans="1:10" x14ac:dyDescent="0.25">
      <c r="A177" s="35">
        <v>2014</v>
      </c>
      <c r="B177" s="7">
        <v>3818.3010549999999</v>
      </c>
      <c r="C177" s="16">
        <v>17348.071499999998</v>
      </c>
      <c r="D177" s="40">
        <f>(B177/C177)/100000</f>
        <v>2.2009945341763205E-6</v>
      </c>
    </row>
    <row r="178" spans="1:10" x14ac:dyDescent="0.25">
      <c r="A178" s="33">
        <v>2015</v>
      </c>
      <c r="B178" s="7">
        <v>3872.0835889999998</v>
      </c>
      <c r="C178" s="16">
        <v>17946.995999999999</v>
      </c>
      <c r="D178" s="39">
        <f>(B178/C178)/100000</f>
        <v>2.1575106992836015E-6</v>
      </c>
    </row>
    <row r="179" spans="1:10" x14ac:dyDescent="0.25">
      <c r="A179" t="s">
        <v>34</v>
      </c>
    </row>
    <row r="182" spans="1:10" ht="15.75" x14ac:dyDescent="0.25">
      <c r="A182" s="31" t="s">
        <v>47</v>
      </c>
      <c r="B182" s="31"/>
      <c r="C182" s="31"/>
      <c r="D182" s="31"/>
      <c r="E182" s="31"/>
    </row>
    <row r="183" spans="1:10" ht="90" x14ac:dyDescent="0.25">
      <c r="A183" s="38" t="s">
        <v>28</v>
      </c>
      <c r="B183" s="37" t="s">
        <v>46</v>
      </c>
      <c r="C183" s="37" t="s">
        <v>45</v>
      </c>
      <c r="D183" s="37" t="s">
        <v>44</v>
      </c>
      <c r="E183" s="36" t="s">
        <v>43</v>
      </c>
    </row>
    <row r="184" spans="1:10" x14ac:dyDescent="0.25">
      <c r="A184" s="35">
        <v>1991</v>
      </c>
      <c r="B184" s="7">
        <v>721.07736799999998</v>
      </c>
      <c r="C184" s="7">
        <f>Tabla11619[[#This Row],[Balanza Comercial Absoluta Colombia 
(Precio CIF, US$ millones)]]/2</f>
        <v>360.53868399999999</v>
      </c>
      <c r="D184" s="16">
        <v>41239.551378248201</v>
      </c>
      <c r="E184" s="34">
        <f>C184/D184</f>
        <v>8.7425462196023332E-3</v>
      </c>
      <c r="F184" s="18" t="s">
        <v>36</v>
      </c>
      <c r="I184" s="1" t="s">
        <v>31</v>
      </c>
      <c r="J184" s="18" t="s">
        <v>42</v>
      </c>
    </row>
    <row r="185" spans="1:10" x14ac:dyDescent="0.25">
      <c r="A185" s="35">
        <v>1992</v>
      </c>
      <c r="B185" s="7">
        <v>778.54281600000002</v>
      </c>
      <c r="C185" s="7">
        <f>Tabla11619[[#This Row],[Balanza Comercial Absoluta Colombia 
(Precio CIF, US$ millones)]]/2</f>
        <v>389.27140800000001</v>
      </c>
      <c r="D185" s="16">
        <v>49279.585355094838</v>
      </c>
      <c r="E185" s="34">
        <f>C185/D185</f>
        <v>7.8992427634084102E-3</v>
      </c>
    </row>
    <row r="186" spans="1:10" x14ac:dyDescent="0.25">
      <c r="A186" s="35">
        <v>1993</v>
      </c>
      <c r="B186" s="7">
        <v>726.94601599999999</v>
      </c>
      <c r="C186" s="7">
        <f>Tabla11619[[#This Row],[Balanza Comercial Absoluta Colombia 
(Precio CIF, US$ millones)]]/2</f>
        <v>363.47300799999999</v>
      </c>
      <c r="D186" s="16">
        <v>55802.540100979531</v>
      </c>
      <c r="E186" s="34">
        <f>C186/D186</f>
        <v>6.5135566829442543E-3</v>
      </c>
    </row>
    <row r="187" spans="1:10" x14ac:dyDescent="0.25">
      <c r="A187" s="35">
        <v>1994</v>
      </c>
      <c r="B187" s="7">
        <v>990.27204799999993</v>
      </c>
      <c r="C187" s="7">
        <f>Tabla11619[[#This Row],[Balanza Comercial Absoluta Colombia 
(Precio CIF, US$ millones)]]/2</f>
        <v>495.13602399999996</v>
      </c>
      <c r="D187" s="16">
        <v>81703.496603993364</v>
      </c>
      <c r="E187" s="34">
        <f>C187/D187</f>
        <v>6.0601570872769669E-3</v>
      </c>
    </row>
    <row r="188" spans="1:10" x14ac:dyDescent="0.25">
      <c r="A188" s="35">
        <v>1995</v>
      </c>
      <c r="B188" s="7">
        <v>1124.3610880000001</v>
      </c>
      <c r="C188" s="7">
        <f>Tabla11619[[#This Row],[Balanza Comercial Absoluta Colombia 
(Precio CIF, US$ millones)]]/2</f>
        <v>562.18054400000005</v>
      </c>
      <c r="D188" s="16">
        <v>92507.277798198498</v>
      </c>
      <c r="E188" s="34">
        <f>C188/D188</f>
        <v>6.0771493592793628E-3</v>
      </c>
    </row>
    <row r="189" spans="1:10" x14ac:dyDescent="0.25">
      <c r="A189" s="35">
        <v>1996</v>
      </c>
      <c r="B189" s="7">
        <v>1264.539008</v>
      </c>
      <c r="C189" s="7">
        <f>Tabla11619[[#This Row],[Balanza Comercial Absoluta Colombia 
(Precio CIF, US$ millones)]]/2</f>
        <v>632.26950399999998</v>
      </c>
      <c r="D189" s="16">
        <v>97160.111573336981</v>
      </c>
      <c r="E189" s="34">
        <f>C189/D189</f>
        <v>6.5075008021451223E-3</v>
      </c>
    </row>
    <row r="190" spans="1:10" x14ac:dyDescent="0.25">
      <c r="A190" s="35">
        <v>1997</v>
      </c>
      <c r="B190" s="7">
        <v>1477.9654399999999</v>
      </c>
      <c r="C190" s="7">
        <f>Tabla11619[[#This Row],[Balanza Comercial Absoluta Colombia 
(Precio CIF, US$ millones)]]/2</f>
        <v>738.98271999999997</v>
      </c>
      <c r="D190" s="16">
        <v>106659.5079635281</v>
      </c>
      <c r="E190" s="34">
        <f>C190/D190</f>
        <v>6.9284279864922395E-3</v>
      </c>
    </row>
    <row r="191" spans="1:10" x14ac:dyDescent="0.25">
      <c r="A191" s="35">
        <v>1998</v>
      </c>
      <c r="B191" s="7">
        <v>1348.7868799999999</v>
      </c>
      <c r="C191" s="7">
        <f>Tabla11619[[#This Row],[Balanza Comercial Absoluta Colombia 
(Precio CIF, US$ millones)]]/2</f>
        <v>674.39343999999994</v>
      </c>
      <c r="D191" s="16">
        <v>98443.743190849113</v>
      </c>
      <c r="E191" s="34">
        <f>C191/D191</f>
        <v>6.8505464963129169E-3</v>
      </c>
    </row>
    <row r="192" spans="1:10" x14ac:dyDescent="0.25">
      <c r="A192" s="35">
        <v>1999</v>
      </c>
      <c r="B192" s="7">
        <v>1193.2297920000001</v>
      </c>
      <c r="C192" s="7">
        <f>Tabla11619[[#This Row],[Balanza Comercial Absoluta Colombia 
(Precio CIF, US$ millones)]]/2</f>
        <v>596.61489600000004</v>
      </c>
      <c r="D192" s="16">
        <v>86186.156584381664</v>
      </c>
      <c r="E192" s="34">
        <f>C192/D192</f>
        <v>6.9223982092283757E-3</v>
      </c>
    </row>
    <row r="193" spans="1:5" x14ac:dyDescent="0.25">
      <c r="A193" s="35">
        <v>2000</v>
      </c>
      <c r="B193" s="7">
        <v>1071.982888</v>
      </c>
      <c r="C193" s="7">
        <f>Tabla11619[[#This Row],[Balanza Comercial Absoluta Colombia 
(Precio CIF, US$ millones)]]/2</f>
        <v>535.991444</v>
      </c>
      <c r="D193" s="16">
        <v>99886.577575544405</v>
      </c>
      <c r="E193" s="34">
        <f>C193/D193</f>
        <v>5.3660006880767207E-3</v>
      </c>
    </row>
    <row r="194" spans="1:5" x14ac:dyDescent="0.25">
      <c r="A194" s="35">
        <v>2001</v>
      </c>
      <c r="B194" s="7">
        <v>940.04740700000002</v>
      </c>
      <c r="C194" s="7">
        <f>Tabla11619[[#This Row],[Balanza Comercial Absoluta Colombia 
(Precio CIF, US$ millones)]]/2</f>
        <v>470.02370350000001</v>
      </c>
      <c r="D194" s="16">
        <v>98203.544965267793</v>
      </c>
      <c r="E194" s="34">
        <f>C194/D194</f>
        <v>4.7862193128184521E-3</v>
      </c>
    </row>
    <row r="195" spans="1:5" x14ac:dyDescent="0.25">
      <c r="A195" s="35">
        <v>2002</v>
      </c>
      <c r="B195" s="7">
        <v>1018.38838</v>
      </c>
      <c r="C195" s="7">
        <f>Tabla11619[[#This Row],[Balanza Comercial Absoluta Colombia 
(Precio CIF, US$ millones)]]/2</f>
        <v>509.19418999999999</v>
      </c>
      <c r="D195" s="16">
        <v>97933.392356425305</v>
      </c>
      <c r="E195" s="34">
        <f>C195/D195</f>
        <v>5.1993929521690083E-3</v>
      </c>
    </row>
    <row r="196" spans="1:5" x14ac:dyDescent="0.25">
      <c r="A196" s="35">
        <v>2003</v>
      </c>
      <c r="B196" s="7">
        <v>1038.2639630000001</v>
      </c>
      <c r="C196" s="7">
        <f>Tabla11619[[#This Row],[Balanza Comercial Absoluta Colombia 
(Precio CIF, US$ millones)]]/2</f>
        <v>519.13198150000005</v>
      </c>
      <c r="D196" s="16">
        <v>94684.582573316715</v>
      </c>
      <c r="E196" s="34">
        <f>C196/D196</f>
        <v>5.482750912462679E-3</v>
      </c>
    </row>
    <row r="197" spans="1:5" x14ac:dyDescent="0.25">
      <c r="A197" s="35">
        <v>2004</v>
      </c>
      <c r="B197" s="7">
        <v>1217.3023229999999</v>
      </c>
      <c r="C197" s="7">
        <f>Tabla11619[[#This Row],[Balanza Comercial Absoluta Colombia 
(Precio CIF, US$ millones)]]/2</f>
        <v>608.65116149999994</v>
      </c>
      <c r="D197" s="16">
        <v>117074.86551527939</v>
      </c>
      <c r="E197" s="34">
        <f>C197/D197</f>
        <v>5.1988200782563795E-3</v>
      </c>
    </row>
    <row r="198" spans="1:5" x14ac:dyDescent="0.25">
      <c r="A198" s="35">
        <v>2005</v>
      </c>
      <c r="B198" s="7">
        <v>1536.0551889999999</v>
      </c>
      <c r="C198" s="7">
        <f>Tabla11619[[#This Row],[Balanza Comercial Absoluta Colombia 
(Precio CIF, US$ millones)]]/2</f>
        <v>768.02759449999996</v>
      </c>
      <c r="D198" s="16">
        <v>146566.26631057015</v>
      </c>
      <c r="E198" s="34">
        <f>C198/D198</f>
        <v>5.2401389066742635E-3</v>
      </c>
    </row>
    <row r="199" spans="1:5" x14ac:dyDescent="0.25">
      <c r="A199" s="35">
        <v>2006</v>
      </c>
      <c r="B199" s="7">
        <v>1674.9357299999999</v>
      </c>
      <c r="C199" s="7">
        <f>Tabla11619[[#This Row],[Balanza Comercial Absoluta Colombia 
(Precio CIF, US$ millones)]]/2</f>
        <v>837.46786499999996</v>
      </c>
      <c r="D199" s="16">
        <v>162590.1460964143</v>
      </c>
      <c r="E199" s="34">
        <f>C199/D199</f>
        <v>5.1507910233587586E-3</v>
      </c>
    </row>
    <row r="200" spans="1:5" x14ac:dyDescent="0.25">
      <c r="A200" s="35">
        <v>2007</v>
      </c>
      <c r="B200" s="7">
        <v>2090.388798</v>
      </c>
      <c r="C200" s="7">
        <f>Tabla11619[[#This Row],[Balanza Comercial Absoluta Colombia 
(Precio CIF, US$ millones)]]/2</f>
        <v>1045.194399</v>
      </c>
      <c r="D200" s="16">
        <v>207416.49464237894</v>
      </c>
      <c r="E200" s="34">
        <f>C200/D200</f>
        <v>5.0391093572480419E-3</v>
      </c>
    </row>
    <row r="201" spans="1:5" x14ac:dyDescent="0.25">
      <c r="A201" s="35">
        <v>2008</v>
      </c>
      <c r="B201" s="7">
        <v>2658.591101</v>
      </c>
      <c r="C201" s="7">
        <f>Tabla11619[[#This Row],[Balanza Comercial Absoluta Colombia 
(Precio CIF, US$ millones)]]/2</f>
        <v>1329.2955505</v>
      </c>
      <c r="D201" s="16">
        <v>243982.43787084011</v>
      </c>
      <c r="E201" s="34">
        <f>C201/D201</f>
        <v>5.4483247323059581E-3</v>
      </c>
    </row>
    <row r="202" spans="1:5" x14ac:dyDescent="0.25">
      <c r="A202" s="35">
        <v>2009</v>
      </c>
      <c r="B202" s="7">
        <v>1909.450292</v>
      </c>
      <c r="C202" s="7">
        <f>Tabla11619[[#This Row],[Balanza Comercial Absoluta Colombia 
(Precio CIF, US$ millones)]]/2</f>
        <v>954.725146</v>
      </c>
      <c r="D202" s="16">
        <v>233821.6705442575</v>
      </c>
      <c r="E202" s="34">
        <f>C202/D202</f>
        <v>4.0831337137303136E-3</v>
      </c>
    </row>
    <row r="203" spans="1:5" x14ac:dyDescent="0.25">
      <c r="A203" s="35">
        <v>2010</v>
      </c>
      <c r="B203" s="7">
        <v>1915.172262</v>
      </c>
      <c r="C203" s="7">
        <f>Tabla11619[[#This Row],[Balanza Comercial Absoluta Colombia 
(Precio CIF, US$ millones)]]/2</f>
        <v>957.58613100000002</v>
      </c>
      <c r="D203" s="16">
        <v>287018.18463752925</v>
      </c>
      <c r="E203" s="34">
        <f>C203/D203</f>
        <v>3.3363256485275331E-3</v>
      </c>
    </row>
    <row r="204" spans="1:5" x14ac:dyDescent="0.25">
      <c r="A204" s="35">
        <v>2011</v>
      </c>
      <c r="B204" s="7">
        <v>2470.6055799999999</v>
      </c>
      <c r="C204" s="7">
        <f>Tabla11619[[#This Row],[Balanza Comercial Absoluta Colombia 
(Precio CIF, US$ millones)]]/2</f>
        <v>1235.30279</v>
      </c>
      <c r="D204" s="16">
        <v>335415.15670218616</v>
      </c>
      <c r="E204" s="34">
        <f>C204/D204</f>
        <v>3.682906885143597E-3</v>
      </c>
    </row>
    <row r="205" spans="1:5" x14ac:dyDescent="0.25">
      <c r="A205" s="35">
        <v>2012</v>
      </c>
      <c r="B205" s="7">
        <v>2247.7525559999999</v>
      </c>
      <c r="C205" s="7">
        <f>Tabla11619[[#This Row],[Balanza Comercial Absoluta Colombia 
(Precio CIF, US$ millones)]]/2</f>
        <v>1123.876278</v>
      </c>
      <c r="D205" s="16">
        <v>369659.70037551981</v>
      </c>
      <c r="E205" s="34">
        <f>C205/D205</f>
        <v>3.0402997049943695E-3</v>
      </c>
    </row>
    <row r="206" spans="1:5" x14ac:dyDescent="0.25">
      <c r="A206" s="35">
        <v>2013</v>
      </c>
      <c r="B206" s="7">
        <v>2647.175538</v>
      </c>
      <c r="C206" s="7">
        <f>Tabla11619[[#This Row],[Balanza Comercial Absoluta Colombia 
(Precio CIF, US$ millones)]]/2</f>
        <v>1323.587769</v>
      </c>
      <c r="D206" s="16">
        <v>380191.88186037214</v>
      </c>
      <c r="E206" s="34">
        <f>C206/D206</f>
        <v>3.4813677833502397E-3</v>
      </c>
    </row>
    <row r="207" spans="1:5" x14ac:dyDescent="0.25">
      <c r="A207" s="35">
        <v>2014</v>
      </c>
      <c r="B207" s="7">
        <v>3818.3010549999999</v>
      </c>
      <c r="C207" s="7">
        <f>Tabla11619[[#This Row],[Balanza Comercial Absoluta Colombia 
(Precio CIF, US$ millones)]]/2</f>
        <v>1909.1505275</v>
      </c>
      <c r="D207" s="16">
        <v>378416.02053371473</v>
      </c>
      <c r="E207" s="34">
        <f>C207/D207</f>
        <v>5.0451102065059254E-3</v>
      </c>
    </row>
    <row r="208" spans="1:5" x14ac:dyDescent="0.25">
      <c r="A208" s="33">
        <v>2015</v>
      </c>
      <c r="B208" s="7">
        <v>3872.0835889999998</v>
      </c>
      <c r="C208" s="3">
        <f>Tabla11619[[#This Row],[Balanza Comercial Absoluta Colombia 
(Precio CIF, US$ millones)]]/2</f>
        <v>1936.0417944999999</v>
      </c>
      <c r="D208" s="15">
        <v>292080.15563330991</v>
      </c>
      <c r="E208" s="32">
        <f>C208/D208</f>
        <v>6.6284605686481165E-3</v>
      </c>
    </row>
    <row r="209" spans="1:10" x14ac:dyDescent="0.25">
      <c r="A209" t="s">
        <v>34</v>
      </c>
    </row>
    <row r="211" spans="1:10" ht="15.75" x14ac:dyDescent="0.25">
      <c r="A211" s="31" t="s">
        <v>41</v>
      </c>
      <c r="B211" s="31"/>
      <c r="C211" s="31"/>
      <c r="D211" s="31"/>
      <c r="E211" s="31"/>
    </row>
    <row r="212" spans="1:10" ht="75" x14ac:dyDescent="0.25">
      <c r="A212" s="30" t="s">
        <v>28</v>
      </c>
      <c r="B212" s="29" t="s">
        <v>40</v>
      </c>
      <c r="C212" s="29" t="s">
        <v>39</v>
      </c>
      <c r="D212" s="29" t="s">
        <v>38</v>
      </c>
      <c r="E212" s="29" t="s">
        <v>37</v>
      </c>
    </row>
    <row r="213" spans="1:10" x14ac:dyDescent="0.25">
      <c r="A213" s="27">
        <v>1991</v>
      </c>
      <c r="B213" s="7">
        <v>721.07736799999998</v>
      </c>
      <c r="C213" s="7">
        <v>360.53868399999999</v>
      </c>
      <c r="D213" s="16">
        <v>6174.0429999999997</v>
      </c>
      <c r="E213" s="28">
        <f>(C213/D213)/100000</f>
        <v>5.8395881596548652E-7</v>
      </c>
    </row>
    <row r="214" spans="1:10" x14ac:dyDescent="0.25">
      <c r="A214" s="27">
        <v>1992</v>
      </c>
      <c r="B214" s="7">
        <v>778.54281600000002</v>
      </c>
      <c r="C214" s="7">
        <v>389.27140800000001</v>
      </c>
      <c r="D214" s="16">
        <v>6539.299</v>
      </c>
      <c r="E214" s="28">
        <f>(C214/D214)/100000</f>
        <v>5.9528002619241E-7</v>
      </c>
      <c r="F214" s="18" t="s">
        <v>36</v>
      </c>
      <c r="I214" s="1" t="s">
        <v>31</v>
      </c>
      <c r="J214" s="18" t="s">
        <v>35</v>
      </c>
    </row>
    <row r="215" spans="1:10" x14ac:dyDescent="0.25">
      <c r="A215" s="27">
        <v>1993</v>
      </c>
      <c r="B215" s="7">
        <v>726.94601599999999</v>
      </c>
      <c r="C215" s="7">
        <v>363.47300799999999</v>
      </c>
      <c r="D215" s="16">
        <v>6878.7179999999998</v>
      </c>
      <c r="E215" s="28">
        <f>(C215/D215)/100000</f>
        <v>5.2840225169864506E-7</v>
      </c>
    </row>
    <row r="216" spans="1:10" x14ac:dyDescent="0.25">
      <c r="A216" s="27">
        <v>1994</v>
      </c>
      <c r="B216" s="7">
        <v>990.27204799999993</v>
      </c>
      <c r="C216" s="7">
        <v>495.13602399999996</v>
      </c>
      <c r="D216" s="16">
        <v>7308.7550000000001</v>
      </c>
      <c r="E216" s="28">
        <f>(C216/D216)/100000</f>
        <v>6.7745604278704107E-7</v>
      </c>
    </row>
    <row r="217" spans="1:10" x14ac:dyDescent="0.25">
      <c r="A217" s="27">
        <v>1995</v>
      </c>
      <c r="B217" s="7">
        <v>1124.3610880000001</v>
      </c>
      <c r="C217" s="7">
        <v>562.18054400000005</v>
      </c>
      <c r="D217" s="16">
        <v>7664.06</v>
      </c>
      <c r="E217" s="28">
        <f>(C217/D217)/100000</f>
        <v>7.3352837008061006E-7</v>
      </c>
    </row>
    <row r="218" spans="1:10" x14ac:dyDescent="0.25">
      <c r="A218" s="27">
        <v>1996</v>
      </c>
      <c r="B218" s="7">
        <v>1264.539008</v>
      </c>
      <c r="C218" s="7">
        <v>632.26950399999998</v>
      </c>
      <c r="D218" s="16">
        <v>8100.201</v>
      </c>
      <c r="E218" s="28">
        <f>(C218/D218)/100000</f>
        <v>7.8056026510947081E-7</v>
      </c>
    </row>
    <row r="219" spans="1:10" x14ac:dyDescent="0.25">
      <c r="A219" s="27">
        <v>1997</v>
      </c>
      <c r="B219" s="7">
        <v>1477.9654399999999</v>
      </c>
      <c r="C219" s="7">
        <v>738.98271999999997</v>
      </c>
      <c r="D219" s="16">
        <v>8608.5149999999994</v>
      </c>
      <c r="E219" s="28">
        <f>(C219/D219)/100000</f>
        <v>8.5843228477850133E-7</v>
      </c>
    </row>
    <row r="220" spans="1:10" x14ac:dyDescent="0.25">
      <c r="A220" s="27">
        <v>1998</v>
      </c>
      <c r="B220" s="7">
        <v>1348.7868799999999</v>
      </c>
      <c r="C220" s="7">
        <v>674.39343999999994</v>
      </c>
      <c r="D220" s="16">
        <v>9089.1679999999997</v>
      </c>
      <c r="E220" s="28">
        <f>(C220/D220)/100000</f>
        <v>7.4197488703036403E-7</v>
      </c>
    </row>
    <row r="221" spans="1:10" x14ac:dyDescent="0.25">
      <c r="A221" s="27">
        <v>1999</v>
      </c>
      <c r="B221" s="7">
        <v>1193.2297920000001</v>
      </c>
      <c r="C221" s="7">
        <v>596.61489600000004</v>
      </c>
      <c r="D221" s="16">
        <v>9660.6239999999998</v>
      </c>
      <c r="E221" s="28">
        <f>(C221/D221)/100000</f>
        <v>6.1757387100460596E-7</v>
      </c>
    </row>
    <row r="222" spans="1:10" x14ac:dyDescent="0.25">
      <c r="A222" s="27">
        <v>2000</v>
      </c>
      <c r="B222" s="7">
        <v>1071.982888</v>
      </c>
      <c r="C222" s="7">
        <v>535.991444</v>
      </c>
      <c r="D222" s="16">
        <v>10284.779</v>
      </c>
      <c r="E222" s="28">
        <f>(C222/D222)/100000</f>
        <v>5.2115018125328699E-7</v>
      </c>
    </row>
    <row r="223" spans="1:10" x14ac:dyDescent="0.25">
      <c r="A223" s="27">
        <v>2001</v>
      </c>
      <c r="B223" s="7">
        <v>940.04740700000002</v>
      </c>
      <c r="C223" s="7">
        <v>470.02370350000001</v>
      </c>
      <c r="D223" s="16">
        <v>10621.824000000001</v>
      </c>
      <c r="E223" s="28">
        <f>(C223/D223)/100000</f>
        <v>4.4250752366071971E-7</v>
      </c>
    </row>
    <row r="224" spans="1:10" x14ac:dyDescent="0.25">
      <c r="A224" s="27">
        <v>2002</v>
      </c>
      <c r="B224" s="7">
        <v>1018.38838</v>
      </c>
      <c r="C224" s="7">
        <v>509.19418999999999</v>
      </c>
      <c r="D224" s="16">
        <v>10977.513999999999</v>
      </c>
      <c r="E224" s="28">
        <f>(C224/D224)/100000</f>
        <v>4.6385200692980219E-7</v>
      </c>
    </row>
    <row r="225" spans="1:5" x14ac:dyDescent="0.25">
      <c r="A225" s="27">
        <v>2003</v>
      </c>
      <c r="B225" s="7">
        <v>1038.2639630000001</v>
      </c>
      <c r="C225" s="7">
        <v>519.13198150000005</v>
      </c>
      <c r="D225" s="16">
        <v>11510.67</v>
      </c>
      <c r="E225" s="28">
        <f>(C225/D225)/100000</f>
        <v>4.5100066416637789E-7</v>
      </c>
    </row>
    <row r="226" spans="1:5" x14ac:dyDescent="0.25">
      <c r="A226" s="27">
        <v>2004</v>
      </c>
      <c r="B226" s="7">
        <v>1217.3023229999999</v>
      </c>
      <c r="C226" s="7">
        <v>608.65116149999994</v>
      </c>
      <c r="D226" s="16">
        <v>12274.928</v>
      </c>
      <c r="E226" s="28">
        <f>(C226/D226)/100000</f>
        <v>4.9584906852406785E-7</v>
      </c>
    </row>
    <row r="227" spans="1:5" x14ac:dyDescent="0.25">
      <c r="A227" s="27">
        <v>2005</v>
      </c>
      <c r="B227" s="7">
        <v>1536.0551889999999</v>
      </c>
      <c r="C227" s="7">
        <v>768.02759449999996</v>
      </c>
      <c r="D227" s="16">
        <v>13093.726000000001</v>
      </c>
      <c r="E227" s="28">
        <f>(C227/D227)/100000</f>
        <v>5.8656152916289822E-7</v>
      </c>
    </row>
    <row r="228" spans="1:5" x14ac:dyDescent="0.25">
      <c r="A228" s="27">
        <v>2006</v>
      </c>
      <c r="B228" s="7">
        <v>1674.9357299999999</v>
      </c>
      <c r="C228" s="7">
        <v>837.46786499999996</v>
      </c>
      <c r="D228" s="16">
        <v>13855.888000000001</v>
      </c>
      <c r="E228" s="28">
        <f>(C228/D228)/100000</f>
        <v>6.0441298673892283E-7</v>
      </c>
    </row>
    <row r="229" spans="1:5" x14ac:dyDescent="0.25">
      <c r="A229" s="27">
        <v>2007</v>
      </c>
      <c r="B229" s="7">
        <v>2090.388798</v>
      </c>
      <c r="C229" s="7">
        <v>1045.194399</v>
      </c>
      <c r="D229" s="16">
        <v>14477.635</v>
      </c>
      <c r="E229" s="28">
        <f>(C229/D229)/100000</f>
        <v>7.2193724941953567E-7</v>
      </c>
    </row>
    <row r="230" spans="1:5" x14ac:dyDescent="0.25">
      <c r="A230" s="27">
        <v>2008</v>
      </c>
      <c r="B230" s="7">
        <v>2658.591101</v>
      </c>
      <c r="C230" s="7">
        <v>1329.2955505</v>
      </c>
      <c r="D230" s="16">
        <v>14718.582</v>
      </c>
      <c r="E230" s="28">
        <f>(C230/D230)/100000</f>
        <v>9.0314104341029588E-7</v>
      </c>
    </row>
    <row r="231" spans="1:5" x14ac:dyDescent="0.25">
      <c r="A231" s="27">
        <v>2009</v>
      </c>
      <c r="B231" s="7">
        <v>1909.450292</v>
      </c>
      <c r="C231" s="7">
        <v>954.725146</v>
      </c>
      <c r="D231" s="16">
        <v>14418.739</v>
      </c>
      <c r="E231" s="28">
        <f>(C231/D231)/100000</f>
        <v>6.6214191546153934E-7</v>
      </c>
    </row>
    <row r="232" spans="1:5" x14ac:dyDescent="0.25">
      <c r="A232" s="27">
        <v>2010</v>
      </c>
      <c r="B232" s="7">
        <v>1915.172262</v>
      </c>
      <c r="C232" s="7">
        <v>957.58613100000002</v>
      </c>
      <c r="D232" s="16">
        <v>14964.371999999999</v>
      </c>
      <c r="E232" s="28">
        <f>(C232/D232)/100000</f>
        <v>6.3991066982296351E-7</v>
      </c>
    </row>
    <row r="233" spans="1:5" x14ac:dyDescent="0.25">
      <c r="A233" s="27">
        <v>2011</v>
      </c>
      <c r="B233" s="7">
        <v>2470.6055799999999</v>
      </c>
      <c r="C233" s="7">
        <v>1235.30279</v>
      </c>
      <c r="D233" s="16">
        <v>15517.925999999999</v>
      </c>
      <c r="E233" s="28">
        <f>(C233/D233)/100000</f>
        <v>7.9604889854481848E-7</v>
      </c>
    </row>
    <row r="234" spans="1:5" x14ac:dyDescent="0.25">
      <c r="A234" s="27">
        <v>2012</v>
      </c>
      <c r="B234" s="7">
        <v>2247.7525559999999</v>
      </c>
      <c r="C234" s="7">
        <v>1123.876278</v>
      </c>
      <c r="D234" s="16">
        <v>16155.254999999999</v>
      </c>
      <c r="E234" s="28">
        <f>(C234/D234)/100000</f>
        <v>6.9567226144062721E-7</v>
      </c>
    </row>
    <row r="235" spans="1:5" x14ac:dyDescent="0.25">
      <c r="A235" s="27">
        <v>2013</v>
      </c>
      <c r="B235" s="7">
        <v>2647.175538</v>
      </c>
      <c r="C235" s="7">
        <v>1323.587769</v>
      </c>
      <c r="D235" s="16">
        <v>16663.16</v>
      </c>
      <c r="E235" s="28">
        <f>(C235/D235)/100000</f>
        <v>7.9431978628303399E-7</v>
      </c>
    </row>
    <row r="236" spans="1:5" x14ac:dyDescent="0.25">
      <c r="A236" s="27">
        <v>2014</v>
      </c>
      <c r="B236" s="7">
        <v>3818.3010549999999</v>
      </c>
      <c r="C236" s="7">
        <v>1909.1505275</v>
      </c>
      <c r="D236" s="16">
        <v>17348.071499999998</v>
      </c>
      <c r="E236" s="28">
        <f>(C236/D236)/100000</f>
        <v>1.1004972670881603E-6</v>
      </c>
    </row>
    <row r="237" spans="1:5" x14ac:dyDescent="0.25">
      <c r="A237" s="27">
        <v>2015</v>
      </c>
      <c r="B237" s="7">
        <v>3872.0835889999998</v>
      </c>
      <c r="C237" s="7">
        <v>1936.0417944999999</v>
      </c>
      <c r="D237" s="16">
        <v>17946.995999999999</v>
      </c>
      <c r="E237" s="26">
        <f>(C237/D237)/100000</f>
        <v>1.0787553496418008E-6</v>
      </c>
    </row>
    <row r="238" spans="1:5" x14ac:dyDescent="0.25">
      <c r="A238" t="s">
        <v>34</v>
      </c>
      <c r="B238" s="25"/>
      <c r="C238" s="3"/>
      <c r="D238" s="24"/>
      <c r="E238" s="23"/>
    </row>
  </sheetData>
  <mergeCells count="8">
    <mergeCell ref="A152:D152"/>
    <mergeCell ref="A182:E182"/>
    <mergeCell ref="A211:E211"/>
    <mergeCell ref="A5:D5"/>
    <mergeCell ref="A64:D64"/>
    <mergeCell ref="A34:D34"/>
    <mergeCell ref="A94:D94"/>
    <mergeCell ref="A123:D123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opLeftCell="A10" zoomScale="80" zoomScaleNormal="80" workbookViewId="0">
      <selection activeCell="A91" sqref="A91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</cols>
  <sheetData>
    <row r="1" spans="1:10" x14ac:dyDescent="0.25">
      <c r="A1" s="18" t="s">
        <v>101</v>
      </c>
    </row>
    <row r="4" spans="1:10" x14ac:dyDescent="0.25">
      <c r="A4" s="61" t="s">
        <v>100</v>
      </c>
      <c r="B4" s="61"/>
      <c r="C4" s="61"/>
      <c r="D4" s="61"/>
    </row>
    <row r="5" spans="1:10" ht="60" x14ac:dyDescent="0.25">
      <c r="A5" s="60" t="s">
        <v>28</v>
      </c>
      <c r="B5" s="59" t="s">
        <v>99</v>
      </c>
      <c r="C5" s="59" t="s">
        <v>90</v>
      </c>
      <c r="D5" s="59" t="s">
        <v>98</v>
      </c>
    </row>
    <row r="6" spans="1:10" x14ac:dyDescent="0.25">
      <c r="A6" s="56">
        <v>1991</v>
      </c>
      <c r="B6" s="54">
        <v>637.10092799999995</v>
      </c>
      <c r="C6" s="55">
        <v>34830570</v>
      </c>
      <c r="D6" s="54">
        <f>(B6/C6)*1000000</f>
        <v>18.29142985601441</v>
      </c>
      <c r="F6" s="18" t="s">
        <v>84</v>
      </c>
      <c r="I6" s="1" t="s">
        <v>31</v>
      </c>
      <c r="J6" s="18" t="s">
        <v>97</v>
      </c>
    </row>
    <row r="7" spans="1:10" x14ac:dyDescent="0.25">
      <c r="A7" s="58">
        <v>1992</v>
      </c>
      <c r="B7" s="13">
        <v>621.05683199999999</v>
      </c>
      <c r="C7" s="57">
        <v>35520940</v>
      </c>
      <c r="D7" s="13">
        <f>(B7/C7)*1000000</f>
        <v>17.484245405667757</v>
      </c>
    </row>
    <row r="8" spans="1:10" x14ac:dyDescent="0.25">
      <c r="A8" s="56">
        <v>1993</v>
      </c>
      <c r="B8" s="54">
        <v>555.76319999999998</v>
      </c>
      <c r="C8" s="55">
        <v>36207108</v>
      </c>
      <c r="D8" s="54">
        <f>(B8/C8)*1000000</f>
        <v>15.349560644280125</v>
      </c>
    </row>
    <row r="9" spans="1:10" x14ac:dyDescent="0.25">
      <c r="A9" s="58">
        <v>1994</v>
      </c>
      <c r="B9" s="13">
        <v>748.16031999999996</v>
      </c>
      <c r="C9" s="57">
        <v>36853905</v>
      </c>
      <c r="D9" s="13">
        <f>(B9/C9)*1000000</f>
        <v>20.300706804339999</v>
      </c>
    </row>
    <row r="10" spans="1:10" x14ac:dyDescent="0.25">
      <c r="A10" s="56">
        <v>1995</v>
      </c>
      <c r="B10" s="54">
        <v>729.03270399999997</v>
      </c>
      <c r="C10" s="55">
        <v>37472184</v>
      </c>
      <c r="D10" s="54">
        <f>(B10/C10)*1000000</f>
        <v>19.455303272422015</v>
      </c>
    </row>
    <row r="11" spans="1:10" x14ac:dyDescent="0.25">
      <c r="A11" s="58">
        <v>1996</v>
      </c>
      <c r="B11" s="13">
        <v>703.38444800000002</v>
      </c>
      <c r="C11" s="57">
        <v>38068050</v>
      </c>
      <c r="D11" s="13">
        <f>(B11/C11)*1000000</f>
        <v>18.477028584337784</v>
      </c>
    </row>
    <row r="12" spans="1:10" x14ac:dyDescent="0.25">
      <c r="A12" s="56">
        <v>1997</v>
      </c>
      <c r="B12" s="54">
        <v>1010.740736</v>
      </c>
      <c r="C12" s="55">
        <v>38635691</v>
      </c>
      <c r="D12" s="54">
        <f>(B12/C12)*1000000</f>
        <v>26.160803905383752</v>
      </c>
    </row>
    <row r="13" spans="1:10" x14ac:dyDescent="0.25">
      <c r="A13" s="58">
        <v>1998</v>
      </c>
      <c r="B13" s="13">
        <v>846.11839999999995</v>
      </c>
      <c r="C13" s="57">
        <v>39184456</v>
      </c>
      <c r="D13" s="13">
        <f>(B13/C13)*1000000</f>
        <v>21.593215432160139</v>
      </c>
    </row>
    <row r="14" spans="1:10" x14ac:dyDescent="0.25">
      <c r="A14" s="56">
        <v>1999</v>
      </c>
      <c r="B14" s="54">
        <v>797.60582399999998</v>
      </c>
      <c r="C14" s="55">
        <v>39730798</v>
      </c>
      <c r="D14" s="54">
        <f>(B14/C14)*1000000</f>
        <v>20.075253056835155</v>
      </c>
    </row>
    <row r="15" spans="1:10" x14ac:dyDescent="0.25">
      <c r="A15" s="58">
        <v>2000</v>
      </c>
      <c r="B15" s="13">
        <v>682.31618500000002</v>
      </c>
      <c r="C15" s="57">
        <v>40295563</v>
      </c>
      <c r="D15" s="13">
        <f>(B15/C15)*1000000</f>
        <v>16.9327869919574</v>
      </c>
    </row>
    <row r="16" spans="1:10" x14ac:dyDescent="0.25">
      <c r="A16" s="56">
        <v>2001</v>
      </c>
      <c r="B16" s="54">
        <v>555.976359</v>
      </c>
      <c r="C16" s="55">
        <v>40813541</v>
      </c>
      <c r="D16" s="54">
        <f>(B16/C16)*1000000</f>
        <v>13.622350459618293</v>
      </c>
    </row>
    <row r="17" spans="1:4" x14ac:dyDescent="0.25">
      <c r="A17" s="58">
        <v>2002</v>
      </c>
      <c r="B17" s="13">
        <v>581.19843800000001</v>
      </c>
      <c r="C17" s="57">
        <v>41328824</v>
      </c>
      <c r="D17" s="13">
        <f>(B17/C17)*1000000</f>
        <v>14.062786736927235</v>
      </c>
    </row>
    <row r="18" spans="1:4" x14ac:dyDescent="0.25">
      <c r="A18" s="56">
        <v>2003</v>
      </c>
      <c r="B18" s="54">
        <v>613.50858200000005</v>
      </c>
      <c r="C18" s="55">
        <v>41848959</v>
      </c>
      <c r="D18" s="54">
        <f>(B18/C18)*1000000</f>
        <v>14.660067936217962</v>
      </c>
    </row>
    <row r="19" spans="1:4" x14ac:dyDescent="0.25">
      <c r="A19" s="58">
        <v>2004</v>
      </c>
      <c r="B19" s="13">
        <v>662.081366</v>
      </c>
      <c r="C19" s="57">
        <v>42368489</v>
      </c>
      <c r="D19" s="13">
        <f>(B19/C19)*1000000</f>
        <v>15.626740099227989</v>
      </c>
    </row>
    <row r="20" spans="1:4" x14ac:dyDescent="0.25">
      <c r="A20" s="56">
        <v>2005</v>
      </c>
      <c r="B20" s="54">
        <v>929.23650299999997</v>
      </c>
      <c r="C20" s="55">
        <v>42888592</v>
      </c>
      <c r="D20" s="54">
        <f>(B20/C20)*1000000</f>
        <v>21.66628606040506</v>
      </c>
    </row>
    <row r="21" spans="1:4" x14ac:dyDescent="0.25">
      <c r="A21" s="58">
        <v>2006</v>
      </c>
      <c r="B21" s="13">
        <v>930.49573999999996</v>
      </c>
      <c r="C21" s="57">
        <v>43405956</v>
      </c>
      <c r="D21" s="13">
        <f>(B21/C21)*1000000</f>
        <v>21.437052094878407</v>
      </c>
    </row>
    <row r="22" spans="1:4" x14ac:dyDescent="0.25">
      <c r="A22" s="56">
        <v>2007</v>
      </c>
      <c r="B22" s="54">
        <v>931.14477299999999</v>
      </c>
      <c r="C22" s="55">
        <v>43926929</v>
      </c>
      <c r="D22" s="54">
        <f>(B22/C22)*1000000</f>
        <v>21.19758412886091</v>
      </c>
    </row>
    <row r="23" spans="1:4" x14ac:dyDescent="0.25">
      <c r="A23" s="58">
        <v>2008</v>
      </c>
      <c r="B23" s="13">
        <v>1104.8938720000001</v>
      </c>
      <c r="C23" s="57">
        <v>44451147</v>
      </c>
      <c r="D23" s="13">
        <f>(B23/C23)*1000000</f>
        <v>24.856363593947307</v>
      </c>
    </row>
    <row r="24" spans="1:4" x14ac:dyDescent="0.25">
      <c r="A24" s="56">
        <v>2009</v>
      </c>
      <c r="B24" s="54">
        <v>1199.6973760000001</v>
      </c>
      <c r="C24" s="55">
        <v>44978832</v>
      </c>
      <c r="D24" s="54">
        <f>(B24/C24)*1000000</f>
        <v>26.67248842744516</v>
      </c>
    </row>
    <row r="25" spans="1:4" x14ac:dyDescent="0.25">
      <c r="A25" s="58">
        <v>2010</v>
      </c>
      <c r="B25" s="13">
        <v>1333.3208540000001</v>
      </c>
      <c r="C25" s="57">
        <v>45509584</v>
      </c>
      <c r="D25" s="13">
        <f>(B25/C25)*1000000</f>
        <v>29.297583867169607</v>
      </c>
    </row>
    <row r="26" spans="1:4" x14ac:dyDescent="0.25">
      <c r="A26" s="56">
        <v>2011</v>
      </c>
      <c r="B26" s="54">
        <v>1654.442814</v>
      </c>
      <c r="C26" s="55">
        <v>46044601</v>
      </c>
      <c r="D26" s="54">
        <f>(B26/C26)*1000000</f>
        <v>35.931309601314602</v>
      </c>
    </row>
    <row r="27" spans="1:4" x14ac:dyDescent="0.25">
      <c r="A27" s="58">
        <v>2012</v>
      </c>
      <c r="B27" s="13">
        <v>1410.311727</v>
      </c>
      <c r="C27" s="57">
        <v>46581823</v>
      </c>
      <c r="D27" s="13">
        <f>(B27/C27)*1000000</f>
        <v>30.276009743113747</v>
      </c>
    </row>
    <row r="28" spans="1:4" x14ac:dyDescent="0.25">
      <c r="A28" s="56">
        <v>2013</v>
      </c>
      <c r="B28" s="54">
        <v>1371.830665</v>
      </c>
      <c r="C28" s="55">
        <v>47121089</v>
      </c>
      <c r="D28" s="54">
        <f>(B28/C28)*1000000</f>
        <v>29.112881177258021</v>
      </c>
    </row>
    <row r="29" spans="1:4" x14ac:dyDescent="0.25">
      <c r="A29" s="58">
        <v>2014</v>
      </c>
      <c r="B29" s="13">
        <v>1638.5983349999999</v>
      </c>
      <c r="C29" s="57">
        <v>47661787</v>
      </c>
      <c r="D29" s="13">
        <f>(B29/C29)*1000000</f>
        <v>34.379708318531989</v>
      </c>
    </row>
    <row r="30" spans="1:4" x14ac:dyDescent="0.25">
      <c r="A30" s="56">
        <v>2015</v>
      </c>
      <c r="B30" s="54">
        <v>1593.37798</v>
      </c>
      <c r="C30" s="55">
        <v>48203405</v>
      </c>
      <c r="D30" s="54">
        <f>(B30/C30)*1000000</f>
        <v>33.055299309250039</v>
      </c>
    </row>
    <row r="31" spans="1:4" x14ac:dyDescent="0.25">
      <c r="A31" t="s">
        <v>87</v>
      </c>
    </row>
    <row r="34" spans="1:10" x14ac:dyDescent="0.25">
      <c r="A34" s="61" t="s">
        <v>96</v>
      </c>
      <c r="B34" s="61"/>
      <c r="C34" s="61"/>
      <c r="D34" s="61"/>
    </row>
    <row r="35" spans="1:10" ht="60" x14ac:dyDescent="0.25">
      <c r="A35" s="60" t="s">
        <v>28</v>
      </c>
      <c r="B35" s="59" t="s">
        <v>95</v>
      </c>
      <c r="C35" s="59" t="s">
        <v>90</v>
      </c>
      <c r="D35" s="59" t="s">
        <v>94</v>
      </c>
    </row>
    <row r="36" spans="1:10" x14ac:dyDescent="0.25">
      <c r="A36" s="56">
        <v>1991</v>
      </c>
      <c r="B36" s="52">
        <v>83.976439999999997</v>
      </c>
      <c r="C36" s="55">
        <v>34830570</v>
      </c>
      <c r="D36" s="54">
        <f>(B36/C36)*1000000</f>
        <v>2.410998154781848</v>
      </c>
      <c r="F36" s="18" t="s">
        <v>79</v>
      </c>
      <c r="I36" s="1" t="s">
        <v>31</v>
      </c>
      <c r="J36" s="18" t="s">
        <v>93</v>
      </c>
    </row>
    <row r="37" spans="1:10" x14ac:dyDescent="0.25">
      <c r="A37" s="58">
        <v>1992</v>
      </c>
      <c r="B37" s="17">
        <v>157.485984</v>
      </c>
      <c r="C37" s="57">
        <v>35520940</v>
      </c>
      <c r="D37" s="13">
        <f>(B37/C37)*1000000</f>
        <v>4.4336096961397979</v>
      </c>
    </row>
    <row r="38" spans="1:10" x14ac:dyDescent="0.25">
      <c r="A38" s="56">
        <v>1993</v>
      </c>
      <c r="B38" s="52">
        <v>171.182816</v>
      </c>
      <c r="C38" s="55">
        <v>36207108</v>
      </c>
      <c r="D38" s="54">
        <f>(B38/C38)*1000000</f>
        <v>4.7278787358548486</v>
      </c>
    </row>
    <row r="39" spans="1:10" x14ac:dyDescent="0.25">
      <c r="A39" s="58">
        <v>1994</v>
      </c>
      <c r="B39" s="17">
        <v>242.111728</v>
      </c>
      <c r="C39" s="57">
        <v>36853905</v>
      </c>
      <c r="D39" s="13">
        <f>(B39/C39)*1000000</f>
        <v>6.5694999756470853</v>
      </c>
    </row>
    <row r="40" spans="1:10" x14ac:dyDescent="0.25">
      <c r="A40" s="56">
        <v>1995</v>
      </c>
      <c r="B40" s="52">
        <v>395.32838400000003</v>
      </c>
      <c r="C40" s="55">
        <v>37472184</v>
      </c>
      <c r="D40" s="54">
        <f>(B40/C40)*1000000</f>
        <v>10.549915745503386</v>
      </c>
    </row>
    <row r="41" spans="1:10" x14ac:dyDescent="0.25">
      <c r="A41" s="58">
        <v>1996</v>
      </c>
      <c r="B41" s="17">
        <v>561.15455999999995</v>
      </c>
      <c r="C41" s="57">
        <v>38068050</v>
      </c>
      <c r="D41" s="13">
        <f>(B41/C41)*1000000</f>
        <v>14.740827544358064</v>
      </c>
    </row>
    <row r="42" spans="1:10" x14ac:dyDescent="0.25">
      <c r="A42" s="56">
        <v>1997</v>
      </c>
      <c r="B42" s="52">
        <v>467.22470399999997</v>
      </c>
      <c r="C42" s="55">
        <v>38635691</v>
      </c>
      <c r="D42" s="54">
        <f>(B42/C42)*1000000</f>
        <v>12.093085225264897</v>
      </c>
    </row>
    <row r="43" spans="1:10" x14ac:dyDescent="0.25">
      <c r="A43" s="58">
        <v>1998</v>
      </c>
      <c r="B43" s="17">
        <v>502.66847999999999</v>
      </c>
      <c r="C43" s="57">
        <v>39184456</v>
      </c>
      <c r="D43" s="13">
        <f>(B43/C43)*1000000</f>
        <v>12.828262308911473</v>
      </c>
    </row>
    <row r="44" spans="1:10" x14ac:dyDescent="0.25">
      <c r="A44" s="56">
        <v>1999</v>
      </c>
      <c r="B44" s="52">
        <v>395.62396799999999</v>
      </c>
      <c r="C44" s="55">
        <v>39730798</v>
      </c>
      <c r="D44" s="54">
        <f>(B44/C44)*1000000</f>
        <v>9.9576144430826687</v>
      </c>
    </row>
    <row r="45" spans="1:10" x14ac:dyDescent="0.25">
      <c r="A45" s="58">
        <v>2000</v>
      </c>
      <c r="B45" s="17">
        <v>389.66670299999998</v>
      </c>
      <c r="C45" s="57">
        <v>40295563</v>
      </c>
      <c r="D45" s="13">
        <f>(B45/C45)*1000000</f>
        <v>9.6702136411395951</v>
      </c>
    </row>
    <row r="46" spans="1:10" x14ac:dyDescent="0.25">
      <c r="A46" s="56">
        <v>2001</v>
      </c>
      <c r="B46" s="52">
        <v>384.07104800000002</v>
      </c>
      <c r="C46" s="55">
        <v>40813541</v>
      </c>
      <c r="D46" s="54">
        <f>(B46/C46)*1000000</f>
        <v>9.4103828922856749</v>
      </c>
    </row>
    <row r="47" spans="1:10" x14ac:dyDescent="0.25">
      <c r="A47" s="58">
        <v>2002</v>
      </c>
      <c r="B47" s="17">
        <v>437.18994199999997</v>
      </c>
      <c r="C47" s="57">
        <v>41328824</v>
      </c>
      <c r="D47" s="13">
        <f>(B47/C47)*1000000</f>
        <v>10.578330077816876</v>
      </c>
    </row>
    <row r="48" spans="1:10" x14ac:dyDescent="0.25">
      <c r="A48" s="56">
        <v>2003</v>
      </c>
      <c r="B48" s="52">
        <v>424.755381</v>
      </c>
      <c r="C48" s="55">
        <v>41848959</v>
      </c>
      <c r="D48" s="54">
        <f>(B48/C48)*1000000</f>
        <v>10.149723939369673</v>
      </c>
    </row>
    <row r="49" spans="1:4" x14ac:dyDescent="0.25">
      <c r="A49" s="58">
        <v>2004</v>
      </c>
      <c r="B49" s="17">
        <v>555.220957</v>
      </c>
      <c r="C49" s="57">
        <v>42368489</v>
      </c>
      <c r="D49" s="13">
        <f>(B49/C49)*1000000</f>
        <v>13.104572999995352</v>
      </c>
    </row>
    <row r="50" spans="1:4" x14ac:dyDescent="0.25">
      <c r="A50" s="56">
        <v>2005</v>
      </c>
      <c r="B50" s="52">
        <v>606.81868599999996</v>
      </c>
      <c r="C50" s="55">
        <v>42888592</v>
      </c>
      <c r="D50" s="54">
        <f>(B50/C50)*1000000</f>
        <v>14.148720153834846</v>
      </c>
    </row>
    <row r="51" spans="1:4" x14ac:dyDescent="0.25">
      <c r="A51" s="58">
        <v>2006</v>
      </c>
      <c r="B51" s="17">
        <v>744.43998999999997</v>
      </c>
      <c r="C51" s="57">
        <v>43405956</v>
      </c>
      <c r="D51" s="13">
        <f>(B51/C51)*1000000</f>
        <v>17.150641492609907</v>
      </c>
    </row>
    <row r="52" spans="1:4" x14ac:dyDescent="0.25">
      <c r="A52" s="56">
        <v>2007</v>
      </c>
      <c r="B52" s="52">
        <v>1159.244025</v>
      </c>
      <c r="C52" s="55">
        <v>43926929</v>
      </c>
      <c r="D52" s="54">
        <f>(B52/C52)*1000000</f>
        <v>26.390281574202469</v>
      </c>
    </row>
    <row r="53" spans="1:4" x14ac:dyDescent="0.25">
      <c r="A53" s="58">
        <v>2008</v>
      </c>
      <c r="B53" s="17">
        <v>1553.6972290000001</v>
      </c>
      <c r="C53" s="57">
        <v>44451147</v>
      </c>
      <c r="D53" s="13">
        <f>(B53/C53)*1000000</f>
        <v>34.952916490546357</v>
      </c>
    </row>
    <row r="54" spans="1:4" x14ac:dyDescent="0.25">
      <c r="A54" s="56">
        <v>2009</v>
      </c>
      <c r="B54" s="52">
        <v>709.75291600000003</v>
      </c>
      <c r="C54" s="55">
        <v>44978832</v>
      </c>
      <c r="D54" s="54">
        <f>(B54/C54)*1000000</f>
        <v>15.779709797711067</v>
      </c>
    </row>
    <row r="55" spans="1:4" x14ac:dyDescent="0.25">
      <c r="A55" s="58">
        <v>2010</v>
      </c>
      <c r="B55" s="17">
        <v>581.85140799999999</v>
      </c>
      <c r="C55" s="57">
        <v>45509584</v>
      </c>
      <c r="D55" s="13">
        <f>(B55/C55)*1000000</f>
        <v>12.785249981630244</v>
      </c>
    </row>
    <row r="56" spans="1:4" x14ac:dyDescent="0.25">
      <c r="A56" s="56">
        <v>2011</v>
      </c>
      <c r="B56" s="52">
        <v>816.16276600000003</v>
      </c>
      <c r="C56" s="55">
        <v>46044601</v>
      </c>
      <c r="D56" s="54">
        <f>(B56/C56)*1000000</f>
        <v>17.725482429525233</v>
      </c>
    </row>
    <row r="57" spans="1:4" x14ac:dyDescent="0.25">
      <c r="A57" s="58">
        <v>2012</v>
      </c>
      <c r="B57" s="17">
        <v>837.44082900000001</v>
      </c>
      <c r="C57" s="57">
        <v>46581823</v>
      </c>
      <c r="D57" s="13">
        <f>(B57/C57)*1000000</f>
        <v>17.977845757560843</v>
      </c>
    </row>
    <row r="58" spans="1:4" x14ac:dyDescent="0.25">
      <c r="A58" s="56">
        <v>2013</v>
      </c>
      <c r="B58" s="52">
        <v>1275.344873</v>
      </c>
      <c r="C58" s="55">
        <v>47121089</v>
      </c>
      <c r="D58" s="54">
        <f>(B58/C58)*1000000</f>
        <v>27.065267379537854</v>
      </c>
    </row>
    <row r="59" spans="1:4" x14ac:dyDescent="0.25">
      <c r="A59" s="58">
        <v>2014</v>
      </c>
      <c r="B59" s="17">
        <v>2179.7027200000002</v>
      </c>
      <c r="C59" s="57">
        <v>47661787</v>
      </c>
      <c r="D59" s="13">
        <f>(B59/C59)*1000000</f>
        <v>45.732710777294194</v>
      </c>
    </row>
    <row r="60" spans="1:4" x14ac:dyDescent="0.25">
      <c r="A60" s="56">
        <v>2015</v>
      </c>
      <c r="B60" s="52">
        <v>2278.7056090000001</v>
      </c>
      <c r="C60" s="55">
        <v>48203405</v>
      </c>
      <c r="D60" s="54">
        <f>(B60/C60)*1000000</f>
        <v>47.272710485908625</v>
      </c>
    </row>
    <row r="61" spans="1:4" x14ac:dyDescent="0.25">
      <c r="A61" t="s">
        <v>87</v>
      </c>
    </row>
    <row r="63" spans="1:4" x14ac:dyDescent="0.25">
      <c r="A63" s="61" t="s">
        <v>92</v>
      </c>
      <c r="B63" s="61"/>
      <c r="C63" s="61"/>
      <c r="D63" s="61"/>
    </row>
    <row r="64" spans="1:4" ht="60" x14ac:dyDescent="0.25">
      <c r="A64" s="60" t="s">
        <v>28</v>
      </c>
      <c r="B64" s="59" t="s">
        <v>91</v>
      </c>
      <c r="C64" s="59" t="s">
        <v>90</v>
      </c>
      <c r="D64" s="59" t="s">
        <v>89</v>
      </c>
    </row>
    <row r="65" spans="1:10" x14ac:dyDescent="0.25">
      <c r="A65" s="56">
        <v>1991</v>
      </c>
      <c r="B65" s="62">
        <f>B6+B36</f>
        <v>721.07736799999998</v>
      </c>
      <c r="C65" s="55">
        <v>34830570</v>
      </c>
      <c r="D65" s="54">
        <f>(B65/C65)*1000000</f>
        <v>20.702428010796261</v>
      </c>
      <c r="F65" s="18" t="s">
        <v>73</v>
      </c>
      <c r="I65" s="1" t="s">
        <v>31</v>
      </c>
      <c r="J65" s="18" t="s">
        <v>88</v>
      </c>
    </row>
    <row r="66" spans="1:10" x14ac:dyDescent="0.25">
      <c r="A66" s="58">
        <v>1992</v>
      </c>
      <c r="B66" s="63">
        <f>B7+B37</f>
        <v>778.54281600000002</v>
      </c>
      <c r="C66" s="57">
        <v>35520940</v>
      </c>
      <c r="D66" s="13">
        <f>(B66/C66)*1000000</f>
        <v>21.917855101807557</v>
      </c>
    </row>
    <row r="67" spans="1:10" x14ac:dyDescent="0.25">
      <c r="A67" s="56">
        <v>1993</v>
      </c>
      <c r="B67" s="62">
        <f>B8+B38</f>
        <v>726.94601599999999</v>
      </c>
      <c r="C67" s="55">
        <v>36207108</v>
      </c>
      <c r="D67" s="54">
        <f>(B67/C67)*1000000</f>
        <v>20.077439380134972</v>
      </c>
    </row>
    <row r="68" spans="1:10" x14ac:dyDescent="0.25">
      <c r="A68" s="58">
        <v>1994</v>
      </c>
      <c r="B68" s="63">
        <f>B9+B39</f>
        <v>990.27204799999993</v>
      </c>
      <c r="C68" s="57">
        <v>36853905</v>
      </c>
      <c r="D68" s="13">
        <f>(B68/C68)*1000000</f>
        <v>26.870206779987086</v>
      </c>
    </row>
    <row r="69" spans="1:10" x14ac:dyDescent="0.25">
      <c r="A69" s="56">
        <v>1995</v>
      </c>
      <c r="B69" s="62">
        <f>B10+B40</f>
        <v>1124.3610880000001</v>
      </c>
      <c r="C69" s="55">
        <v>37472184</v>
      </c>
      <c r="D69" s="54">
        <f>(B69/C69)*1000000</f>
        <v>30.005219017925405</v>
      </c>
    </row>
    <row r="70" spans="1:10" x14ac:dyDescent="0.25">
      <c r="A70" s="58">
        <v>1996</v>
      </c>
      <c r="B70" s="63">
        <f>B11+B41</f>
        <v>1264.539008</v>
      </c>
      <c r="C70" s="57">
        <v>38068050</v>
      </c>
      <c r="D70" s="13">
        <f>(B70/C70)*1000000</f>
        <v>33.21785612869585</v>
      </c>
    </row>
    <row r="71" spans="1:10" x14ac:dyDescent="0.25">
      <c r="A71" s="56">
        <v>1997</v>
      </c>
      <c r="B71" s="62">
        <f>B12+B42</f>
        <v>1477.9654399999999</v>
      </c>
      <c r="C71" s="55">
        <v>38635691</v>
      </c>
      <c r="D71" s="54">
        <f>(B71/C71)*1000000</f>
        <v>38.253889130648652</v>
      </c>
    </row>
    <row r="72" spans="1:10" x14ac:dyDescent="0.25">
      <c r="A72" s="58">
        <v>1998</v>
      </c>
      <c r="B72" s="63">
        <f>B13+B43</f>
        <v>1348.7868799999999</v>
      </c>
      <c r="C72" s="57">
        <v>39184456</v>
      </c>
      <c r="D72" s="13">
        <f>(B72/C72)*1000000</f>
        <v>34.421477741071612</v>
      </c>
    </row>
    <row r="73" spans="1:10" x14ac:dyDescent="0.25">
      <c r="A73" s="56">
        <v>1999</v>
      </c>
      <c r="B73" s="62">
        <f>B14+B44</f>
        <v>1193.2297920000001</v>
      </c>
      <c r="C73" s="55">
        <v>39730798</v>
      </c>
      <c r="D73" s="54">
        <f>(B73/C73)*1000000</f>
        <v>30.032867499917824</v>
      </c>
    </row>
    <row r="74" spans="1:10" x14ac:dyDescent="0.25">
      <c r="A74" s="58">
        <v>2000</v>
      </c>
      <c r="B74" s="63">
        <f>B15+B45</f>
        <v>1071.982888</v>
      </c>
      <c r="C74" s="57">
        <v>40295563</v>
      </c>
      <c r="D74" s="13">
        <f>(B74/C74)*1000000</f>
        <v>26.603000633096997</v>
      </c>
    </row>
    <row r="75" spans="1:10" x14ac:dyDescent="0.25">
      <c r="A75" s="56">
        <v>2001</v>
      </c>
      <c r="B75" s="62">
        <f>B16+B46</f>
        <v>940.04740700000002</v>
      </c>
      <c r="C75" s="55">
        <v>40813541</v>
      </c>
      <c r="D75" s="54">
        <f>(B75/C75)*1000000</f>
        <v>23.032733351903968</v>
      </c>
    </row>
    <row r="76" spans="1:10" x14ac:dyDescent="0.25">
      <c r="A76" s="58">
        <v>2002</v>
      </c>
      <c r="B76" s="63">
        <f>B17+B47</f>
        <v>1018.38838</v>
      </c>
      <c r="C76" s="57">
        <v>41328824</v>
      </c>
      <c r="D76" s="13">
        <f>(B76/C76)*1000000</f>
        <v>24.641116814744112</v>
      </c>
    </row>
    <row r="77" spans="1:10" x14ac:dyDescent="0.25">
      <c r="A77" s="56">
        <v>2003</v>
      </c>
      <c r="B77" s="62">
        <f>B18+B48</f>
        <v>1038.2639630000001</v>
      </c>
      <c r="C77" s="55">
        <v>41848959</v>
      </c>
      <c r="D77" s="54">
        <f>(B77/C77)*1000000</f>
        <v>24.809791875587639</v>
      </c>
    </row>
    <row r="78" spans="1:10" x14ac:dyDescent="0.25">
      <c r="A78" s="58">
        <v>2004</v>
      </c>
      <c r="B78" s="63">
        <f>B19+B49</f>
        <v>1217.3023229999999</v>
      </c>
      <c r="C78" s="57">
        <v>42368489</v>
      </c>
      <c r="D78" s="13">
        <f>(B78/C78)*1000000</f>
        <v>28.731313099223335</v>
      </c>
    </row>
    <row r="79" spans="1:10" x14ac:dyDescent="0.25">
      <c r="A79" s="56">
        <v>2005</v>
      </c>
      <c r="B79" s="62">
        <f>B20+B50</f>
        <v>1536.0551889999999</v>
      </c>
      <c r="C79" s="55">
        <v>42888592</v>
      </c>
      <c r="D79" s="54">
        <f>(B79/C79)*1000000</f>
        <v>35.815006214239908</v>
      </c>
    </row>
    <row r="80" spans="1:10" x14ac:dyDescent="0.25">
      <c r="A80" s="58">
        <v>2006</v>
      </c>
      <c r="B80" s="63">
        <f>B21+B51</f>
        <v>1674.9357299999999</v>
      </c>
      <c r="C80" s="57">
        <v>43405956</v>
      </c>
      <c r="D80" s="13">
        <f>(B80/C80)*1000000</f>
        <v>38.587693587488317</v>
      </c>
    </row>
    <row r="81" spans="1:4" x14ac:dyDescent="0.25">
      <c r="A81" s="56">
        <v>2007</v>
      </c>
      <c r="B81" s="62">
        <f>B22+B52</f>
        <v>2090.388798</v>
      </c>
      <c r="C81" s="55">
        <v>43926929</v>
      </c>
      <c r="D81" s="54">
        <f>(B81/C81)*1000000</f>
        <v>47.587865703063379</v>
      </c>
    </row>
    <row r="82" spans="1:4" x14ac:dyDescent="0.25">
      <c r="A82" s="58">
        <v>2008</v>
      </c>
      <c r="B82" s="63">
        <f>B23+B53</f>
        <v>2658.591101</v>
      </c>
      <c r="C82" s="57">
        <v>44451147</v>
      </c>
      <c r="D82" s="13">
        <f>(B82/C82)*1000000</f>
        <v>59.809280084493658</v>
      </c>
    </row>
    <row r="83" spans="1:4" x14ac:dyDescent="0.25">
      <c r="A83" s="56">
        <v>2009</v>
      </c>
      <c r="B83" s="62">
        <f>B24+B54</f>
        <v>1909.450292</v>
      </c>
      <c r="C83" s="55">
        <v>44978832</v>
      </c>
      <c r="D83" s="54">
        <f>(B83/C83)*1000000</f>
        <v>42.452198225156224</v>
      </c>
    </row>
    <row r="84" spans="1:4" x14ac:dyDescent="0.25">
      <c r="A84" s="58">
        <v>2010</v>
      </c>
      <c r="B84" s="63">
        <f>B25+B55</f>
        <v>1915.172262</v>
      </c>
      <c r="C84" s="57">
        <v>45509584</v>
      </c>
      <c r="D84" s="13">
        <f>(B84/C84)*1000000</f>
        <v>42.082833848799851</v>
      </c>
    </row>
    <row r="85" spans="1:4" x14ac:dyDescent="0.25">
      <c r="A85" s="56">
        <v>2011</v>
      </c>
      <c r="B85" s="62">
        <f>B26+B56</f>
        <v>2470.6055799999999</v>
      </c>
      <c r="C85" s="55">
        <v>46044601</v>
      </c>
      <c r="D85" s="54">
        <f>(B85/C85)*1000000</f>
        <v>53.656792030839839</v>
      </c>
    </row>
    <row r="86" spans="1:4" x14ac:dyDescent="0.25">
      <c r="A86" s="58">
        <v>2012</v>
      </c>
      <c r="B86" s="63">
        <f>B27+B57</f>
        <v>2247.7525559999999</v>
      </c>
      <c r="C86" s="57">
        <v>46581823</v>
      </c>
      <c r="D86" s="13">
        <f>(B86/C86)*1000000</f>
        <v>48.25385550067459</v>
      </c>
    </row>
    <row r="87" spans="1:4" x14ac:dyDescent="0.25">
      <c r="A87" s="56">
        <v>2013</v>
      </c>
      <c r="B87" s="62">
        <f>B28+B58</f>
        <v>2647.175538</v>
      </c>
      <c r="C87" s="55">
        <v>47121089</v>
      </c>
      <c r="D87" s="54">
        <f>(B87/C87)*1000000</f>
        <v>56.178148556795875</v>
      </c>
    </row>
    <row r="88" spans="1:4" x14ac:dyDescent="0.25">
      <c r="A88" s="58">
        <v>2014</v>
      </c>
      <c r="B88" s="63">
        <f>B29+B59</f>
        <v>3818.3010549999999</v>
      </c>
      <c r="C88" s="57">
        <v>47661787</v>
      </c>
      <c r="D88" s="13">
        <f>(B88/C88)*1000000</f>
        <v>80.112419095826183</v>
      </c>
    </row>
    <row r="89" spans="1:4" x14ac:dyDescent="0.25">
      <c r="A89" s="56">
        <v>2015</v>
      </c>
      <c r="B89" s="62">
        <f>B30+B60</f>
        <v>3872.0835889999998</v>
      </c>
      <c r="C89" s="55">
        <v>48203405</v>
      </c>
      <c r="D89" s="54">
        <f>(B89/C89)*1000000</f>
        <v>80.32800979515865</v>
      </c>
    </row>
    <row r="90" spans="1:4" x14ac:dyDescent="0.25">
      <c r="A90" t="s">
        <v>87</v>
      </c>
    </row>
    <row r="95" spans="1:4" x14ac:dyDescent="0.25">
      <c r="A95" s="61" t="s">
        <v>86</v>
      </c>
      <c r="B95" s="61"/>
      <c r="C95" s="61"/>
      <c r="D95" s="61"/>
    </row>
    <row r="96" spans="1:4" ht="60" x14ac:dyDescent="0.25">
      <c r="A96" s="60" t="s">
        <v>28</v>
      </c>
      <c r="B96" s="59" t="s">
        <v>58</v>
      </c>
      <c r="C96" s="59" t="s">
        <v>75</v>
      </c>
      <c r="D96" s="59" t="s">
        <v>85</v>
      </c>
    </row>
    <row r="97" spans="1:11" x14ac:dyDescent="0.25">
      <c r="A97" s="56">
        <v>1991</v>
      </c>
      <c r="B97" s="52">
        <v>83.976439999999997</v>
      </c>
      <c r="C97" s="55">
        <v>253620000</v>
      </c>
      <c r="D97" s="54">
        <f>(B97/C97)*1000000</f>
        <v>0.33111126882737951</v>
      </c>
      <c r="G97" s="18" t="s">
        <v>84</v>
      </c>
      <c r="J97" s="1" t="s">
        <v>31</v>
      </c>
      <c r="K97" s="18" t="s">
        <v>83</v>
      </c>
    </row>
    <row r="98" spans="1:11" x14ac:dyDescent="0.25">
      <c r="A98" s="58">
        <v>1992</v>
      </c>
      <c r="B98" s="17">
        <v>157.485984</v>
      </c>
      <c r="C98" s="57">
        <v>256516000</v>
      </c>
      <c r="D98" s="13">
        <f>(B98/C98)*1000000</f>
        <v>0.61394214785822332</v>
      </c>
    </row>
    <row r="99" spans="1:11" x14ac:dyDescent="0.25">
      <c r="A99" s="56">
        <v>1993</v>
      </c>
      <c r="B99" s="52">
        <v>171.182816</v>
      </c>
      <c r="C99" s="55">
        <v>259131000</v>
      </c>
      <c r="D99" s="54">
        <f>(B99/C99)*1000000</f>
        <v>0.66060338593221191</v>
      </c>
    </row>
    <row r="100" spans="1:11" x14ac:dyDescent="0.25">
      <c r="A100" s="58">
        <v>1994</v>
      </c>
      <c r="B100" s="17">
        <v>242.111728</v>
      </c>
      <c r="C100" s="57">
        <v>264061000</v>
      </c>
      <c r="D100" s="13">
        <f>(B100/C100)*1000000</f>
        <v>0.91687802439587818</v>
      </c>
    </row>
    <row r="101" spans="1:11" x14ac:dyDescent="0.25">
      <c r="A101" s="56">
        <v>1995</v>
      </c>
      <c r="B101" s="52">
        <v>395.32838400000003</v>
      </c>
      <c r="C101" s="55">
        <v>266398000</v>
      </c>
      <c r="D101" s="54">
        <f>(B101/C101)*1000000</f>
        <v>1.4839765463704684</v>
      </c>
    </row>
    <row r="102" spans="1:11" x14ac:dyDescent="0.25">
      <c r="A102" s="58">
        <v>1996</v>
      </c>
      <c r="B102" s="17">
        <v>561.15455999999995</v>
      </c>
      <c r="C102" s="57">
        <v>268930000</v>
      </c>
      <c r="D102" s="13">
        <f>(B102/C102)*1000000</f>
        <v>2.0866194176923361</v>
      </c>
    </row>
    <row r="103" spans="1:11" x14ac:dyDescent="0.25">
      <c r="A103" s="56">
        <v>1997</v>
      </c>
      <c r="B103" s="52">
        <v>467.22470399999997</v>
      </c>
      <c r="C103" s="55">
        <v>271387000</v>
      </c>
      <c r="D103" s="54">
        <f>(B103/C103)*1000000</f>
        <v>1.7216178519973322</v>
      </c>
    </row>
    <row r="104" spans="1:11" x14ac:dyDescent="0.25">
      <c r="A104" s="58">
        <v>1998</v>
      </c>
      <c r="B104" s="17">
        <v>502.66847999999999</v>
      </c>
      <c r="C104" s="57">
        <v>271584000</v>
      </c>
      <c r="D104" s="13">
        <f>(B104/C104)*1000000</f>
        <v>1.850876634853305</v>
      </c>
    </row>
    <row r="105" spans="1:11" x14ac:dyDescent="0.25">
      <c r="A105" s="56">
        <v>1999</v>
      </c>
      <c r="B105" s="52">
        <v>395.62396799999999</v>
      </c>
      <c r="C105" s="55">
        <v>274024000</v>
      </c>
      <c r="D105" s="54">
        <f>(B105/C105)*1000000</f>
        <v>1.4437566344553763</v>
      </c>
    </row>
    <row r="106" spans="1:11" x14ac:dyDescent="0.25">
      <c r="A106" s="58">
        <v>2000</v>
      </c>
      <c r="B106" s="17">
        <v>389.66670299999998</v>
      </c>
      <c r="C106" s="57">
        <v>284968955</v>
      </c>
      <c r="D106" s="13">
        <f>(B106/C106)*1000000</f>
        <v>1.3674005401746305</v>
      </c>
    </row>
    <row r="107" spans="1:11" x14ac:dyDescent="0.25">
      <c r="A107" s="56">
        <v>2001</v>
      </c>
      <c r="B107" s="52">
        <v>384.07104800000002</v>
      </c>
      <c r="C107" s="55">
        <v>287625193</v>
      </c>
      <c r="D107" s="54">
        <f>(B107/C107)*1000000</f>
        <v>1.3353178280179372</v>
      </c>
    </row>
    <row r="108" spans="1:11" x14ac:dyDescent="0.25">
      <c r="A108" s="58">
        <v>2002</v>
      </c>
      <c r="B108" s="17">
        <v>437.18994199999997</v>
      </c>
      <c r="C108" s="57">
        <v>290107933</v>
      </c>
      <c r="D108" s="13">
        <f>(B108/C108)*1000000</f>
        <v>1.5069906482012678</v>
      </c>
    </row>
    <row r="109" spans="1:11" x14ac:dyDescent="0.25">
      <c r="A109" s="56">
        <v>2003</v>
      </c>
      <c r="B109" s="52">
        <v>424.755381</v>
      </c>
      <c r="C109" s="55">
        <v>292805298</v>
      </c>
      <c r="D109" s="54">
        <f>(B109/C109)*1000000</f>
        <v>1.450641036556654</v>
      </c>
    </row>
    <row r="110" spans="1:11" x14ac:dyDescent="0.25">
      <c r="A110" s="58">
        <v>2004</v>
      </c>
      <c r="B110" s="17">
        <v>555.220957</v>
      </c>
      <c r="C110" s="57">
        <v>295516599</v>
      </c>
      <c r="D110" s="13">
        <f>(B110/C110)*1000000</f>
        <v>1.8788147903664796</v>
      </c>
    </row>
    <row r="111" spans="1:11" x14ac:dyDescent="0.25">
      <c r="A111" s="56">
        <v>2005</v>
      </c>
      <c r="B111" s="52">
        <v>606.81868599999996</v>
      </c>
      <c r="C111" s="55">
        <v>298379912</v>
      </c>
      <c r="D111" s="54">
        <f>(B111/C111)*1000000</f>
        <v>2.0337115924881699</v>
      </c>
    </row>
    <row r="112" spans="1:11" x14ac:dyDescent="0.25">
      <c r="A112" s="58">
        <v>2006</v>
      </c>
      <c r="B112" s="17">
        <v>744.43998999999997</v>
      </c>
      <c r="C112" s="57">
        <v>301231207</v>
      </c>
      <c r="D112" s="13">
        <f>(B112/C112)*1000000</f>
        <v>2.4713242609023571</v>
      </c>
    </row>
    <row r="113" spans="1:11" x14ac:dyDescent="0.25">
      <c r="A113" s="56">
        <v>2007</v>
      </c>
      <c r="B113" s="52">
        <v>1159.244025</v>
      </c>
      <c r="C113" s="55">
        <v>304093966</v>
      </c>
      <c r="D113" s="54">
        <f>(B113/C113)*1000000</f>
        <v>3.8121243911824281</v>
      </c>
    </row>
    <row r="114" spans="1:11" x14ac:dyDescent="0.25">
      <c r="A114" s="58">
        <v>2008</v>
      </c>
      <c r="B114" s="17">
        <v>1553.6972290000001</v>
      </c>
      <c r="C114" s="57">
        <v>306771529</v>
      </c>
      <c r="D114" s="13">
        <f>(B114/C114)*1000000</f>
        <v>5.0646721814917841</v>
      </c>
    </row>
    <row r="115" spans="1:11" x14ac:dyDescent="0.25">
      <c r="A115" s="56">
        <v>2009</v>
      </c>
      <c r="B115" s="52">
        <v>709.75291600000003</v>
      </c>
      <c r="C115" s="55">
        <v>308745538</v>
      </c>
      <c r="D115" s="54">
        <f>(B115/C115)*1000000</f>
        <v>2.2988280918897037</v>
      </c>
    </row>
    <row r="116" spans="1:11" x14ac:dyDescent="0.25">
      <c r="A116" s="58">
        <v>2010</v>
      </c>
      <c r="B116" s="17">
        <v>581.85140799999999</v>
      </c>
      <c r="C116" s="57">
        <v>309347057</v>
      </c>
      <c r="D116" s="13">
        <f>(B116/C116)*1000000</f>
        <v>1.880901708400607</v>
      </c>
    </row>
    <row r="117" spans="1:11" x14ac:dyDescent="0.25">
      <c r="A117" s="56">
        <v>2011</v>
      </c>
      <c r="B117" s="52">
        <v>816.16276600000003</v>
      </c>
      <c r="C117" s="55">
        <v>311721632</v>
      </c>
      <c r="D117" s="54">
        <f>(B117/C117)*1000000</f>
        <v>2.6182423104983616</v>
      </c>
    </row>
    <row r="118" spans="1:11" x14ac:dyDescent="0.25">
      <c r="A118" s="58">
        <v>2012</v>
      </c>
      <c r="B118" s="17">
        <v>837.44082900000001</v>
      </c>
      <c r="C118" s="57">
        <v>314112078</v>
      </c>
      <c r="D118" s="13">
        <f>(B118/C118)*1000000</f>
        <v>2.6660573968760284</v>
      </c>
    </row>
    <row r="119" spans="1:11" x14ac:dyDescent="0.25">
      <c r="A119" s="56">
        <v>2013</v>
      </c>
      <c r="B119" s="52">
        <v>1275.344873</v>
      </c>
      <c r="C119" s="55">
        <v>316497531</v>
      </c>
      <c r="D119" s="54">
        <f>(B119/C119)*1000000</f>
        <v>4.0295570994517487</v>
      </c>
    </row>
    <row r="120" spans="1:11" x14ac:dyDescent="0.25">
      <c r="A120" s="58">
        <v>2014</v>
      </c>
      <c r="B120" s="17">
        <v>2179.7027200000002</v>
      </c>
      <c r="C120" s="57">
        <v>318857056</v>
      </c>
      <c r="D120" s="13">
        <f>(B120/C120)*1000000</f>
        <v>6.8359870951075967</v>
      </c>
    </row>
    <row r="121" spans="1:11" x14ac:dyDescent="0.25">
      <c r="A121" s="56">
        <v>2015</v>
      </c>
      <c r="B121" s="52">
        <v>2278.7056090000001</v>
      </c>
      <c r="C121" s="55">
        <v>321418820</v>
      </c>
      <c r="D121" s="54">
        <f>(B121/C121)*1000000</f>
        <v>7.0895214194364851</v>
      </c>
    </row>
    <row r="122" spans="1:11" x14ac:dyDescent="0.25">
      <c r="A122" t="s">
        <v>71</v>
      </c>
    </row>
    <row r="125" spans="1:11" x14ac:dyDescent="0.25">
      <c r="A125" s="61" t="s">
        <v>82</v>
      </c>
      <c r="B125" s="61"/>
      <c r="C125" s="61"/>
      <c r="D125" s="61"/>
    </row>
    <row r="126" spans="1:11" ht="60" x14ac:dyDescent="0.25">
      <c r="A126" s="60" t="s">
        <v>28</v>
      </c>
      <c r="B126" s="59" t="s">
        <v>81</v>
      </c>
      <c r="C126" s="59" t="s">
        <v>75</v>
      </c>
      <c r="D126" s="59" t="s">
        <v>80</v>
      </c>
    </row>
    <row r="127" spans="1:11" x14ac:dyDescent="0.25">
      <c r="A127" s="56">
        <v>1991</v>
      </c>
      <c r="B127" s="54">
        <v>637.10092799999995</v>
      </c>
      <c r="C127" s="55">
        <v>253620000</v>
      </c>
      <c r="D127" s="54">
        <f>(B127/C127)*1000000</f>
        <v>2.5120295244854502</v>
      </c>
      <c r="G127" s="18" t="s">
        <v>79</v>
      </c>
      <c r="J127" s="1" t="s">
        <v>31</v>
      </c>
      <c r="K127" s="18" t="s">
        <v>78</v>
      </c>
    </row>
    <row r="128" spans="1:11" x14ac:dyDescent="0.25">
      <c r="A128" s="58">
        <v>1992</v>
      </c>
      <c r="B128" s="13">
        <v>621.05683199999999</v>
      </c>
      <c r="C128" s="57">
        <v>256516000</v>
      </c>
      <c r="D128" s="13">
        <f>(B128/C128)*1000000</f>
        <v>2.4211231736032062</v>
      </c>
    </row>
    <row r="129" spans="1:4" x14ac:dyDescent="0.25">
      <c r="A129" s="56">
        <v>1993</v>
      </c>
      <c r="B129" s="54">
        <v>555.76319999999998</v>
      </c>
      <c r="C129" s="55">
        <v>259131000</v>
      </c>
      <c r="D129" s="54">
        <f>(B129/C129)*1000000</f>
        <v>2.1447190803107308</v>
      </c>
    </row>
    <row r="130" spans="1:4" x14ac:dyDescent="0.25">
      <c r="A130" s="58">
        <v>1994</v>
      </c>
      <c r="B130" s="13">
        <v>748.16031999999996</v>
      </c>
      <c r="C130" s="57">
        <v>264061000</v>
      </c>
      <c r="D130" s="13">
        <f>(B130/C130)*1000000</f>
        <v>2.8332859452929435</v>
      </c>
    </row>
    <row r="131" spans="1:4" x14ac:dyDescent="0.25">
      <c r="A131" s="56">
        <v>1995</v>
      </c>
      <c r="B131" s="54">
        <v>729.03270399999997</v>
      </c>
      <c r="C131" s="55">
        <v>266398000</v>
      </c>
      <c r="D131" s="54">
        <f>(B131/C131)*1000000</f>
        <v>2.7366297945179769</v>
      </c>
    </row>
    <row r="132" spans="1:4" x14ac:dyDescent="0.25">
      <c r="A132" s="58">
        <v>1996</v>
      </c>
      <c r="B132" s="13">
        <v>703.38444800000002</v>
      </c>
      <c r="C132" s="57">
        <v>268930000</v>
      </c>
      <c r="D132" s="13">
        <f>(B132/C132)*1000000</f>
        <v>2.6154926858290262</v>
      </c>
    </row>
    <row r="133" spans="1:4" x14ac:dyDescent="0.25">
      <c r="A133" s="56">
        <v>1997</v>
      </c>
      <c r="B133" s="54">
        <v>1010.740736</v>
      </c>
      <c r="C133" s="55">
        <v>271387000</v>
      </c>
      <c r="D133" s="54">
        <f>(B133/C133)*1000000</f>
        <v>3.7243520728701078</v>
      </c>
    </row>
    <row r="134" spans="1:4" x14ac:dyDescent="0.25">
      <c r="A134" s="58">
        <v>1998</v>
      </c>
      <c r="B134" s="13">
        <v>846.11839999999995</v>
      </c>
      <c r="C134" s="57">
        <v>271584000</v>
      </c>
      <c r="D134" s="13">
        <f>(B134/C134)*1000000</f>
        <v>3.1154942853776362</v>
      </c>
    </row>
    <row r="135" spans="1:4" x14ac:dyDescent="0.25">
      <c r="A135" s="56">
        <v>1999</v>
      </c>
      <c r="B135" s="54">
        <v>797.60582399999998</v>
      </c>
      <c r="C135" s="55">
        <v>274024000</v>
      </c>
      <c r="D135" s="54">
        <f>(B135/C135)*1000000</f>
        <v>2.9107152074270863</v>
      </c>
    </row>
    <row r="136" spans="1:4" x14ac:dyDescent="0.25">
      <c r="A136" s="58">
        <v>2000</v>
      </c>
      <c r="B136" s="13">
        <v>682.31618500000002</v>
      </c>
      <c r="C136" s="57">
        <v>284968955</v>
      </c>
      <c r="D136" s="13">
        <f>(B136/C136)*1000000</f>
        <v>2.3943526936118356</v>
      </c>
    </row>
    <row r="137" spans="1:4" x14ac:dyDescent="0.25">
      <c r="A137" s="56">
        <v>2001</v>
      </c>
      <c r="B137" s="54">
        <v>555.976359</v>
      </c>
      <c r="C137" s="55">
        <v>287625193</v>
      </c>
      <c r="D137" s="54">
        <f>(B137/C137)*1000000</f>
        <v>1.9329890862515648</v>
      </c>
    </row>
    <row r="138" spans="1:4" x14ac:dyDescent="0.25">
      <c r="A138" s="58">
        <v>2002</v>
      </c>
      <c r="B138" s="13">
        <v>581.19843800000001</v>
      </c>
      <c r="C138" s="57">
        <v>290107933</v>
      </c>
      <c r="D138" s="13">
        <f>(B138/C138)*1000000</f>
        <v>2.0033869187575788</v>
      </c>
    </row>
    <row r="139" spans="1:4" x14ac:dyDescent="0.25">
      <c r="A139" s="56">
        <v>2003</v>
      </c>
      <c r="B139" s="54">
        <v>613.50858200000005</v>
      </c>
      <c r="C139" s="55">
        <v>292805298</v>
      </c>
      <c r="D139" s="54">
        <f>(B139/C139)*1000000</f>
        <v>2.0952782828403604</v>
      </c>
    </row>
    <row r="140" spans="1:4" x14ac:dyDescent="0.25">
      <c r="A140" s="58">
        <v>2004</v>
      </c>
      <c r="B140" s="13">
        <v>662.081366</v>
      </c>
      <c r="C140" s="57">
        <v>295516599</v>
      </c>
      <c r="D140" s="13">
        <f>(B140/C140)*1000000</f>
        <v>2.2404202276299205</v>
      </c>
    </row>
    <row r="141" spans="1:4" x14ac:dyDescent="0.25">
      <c r="A141" s="56">
        <v>2005</v>
      </c>
      <c r="B141" s="54">
        <v>929.23650299999997</v>
      </c>
      <c r="C141" s="55">
        <v>298379912</v>
      </c>
      <c r="D141" s="54">
        <f>(B141/C141)*1000000</f>
        <v>3.1142729977077011</v>
      </c>
    </row>
    <row r="142" spans="1:4" x14ac:dyDescent="0.25">
      <c r="A142" s="58">
        <v>2006</v>
      </c>
      <c r="B142" s="13">
        <v>930.49573999999996</v>
      </c>
      <c r="C142" s="57">
        <v>301231207</v>
      </c>
      <c r="D142" s="13">
        <f>(B142/C142)*1000000</f>
        <v>3.0889752402047774</v>
      </c>
    </row>
    <row r="143" spans="1:4" x14ac:dyDescent="0.25">
      <c r="A143" s="56">
        <v>2007</v>
      </c>
      <c r="B143" s="54">
        <v>931.14477299999999</v>
      </c>
      <c r="C143" s="55">
        <v>304093966</v>
      </c>
      <c r="D143" s="54">
        <f>(B143/C143)*1000000</f>
        <v>3.0620297576045949</v>
      </c>
    </row>
    <row r="144" spans="1:4" x14ac:dyDescent="0.25">
      <c r="A144" s="58">
        <v>2008</v>
      </c>
      <c r="B144" s="13">
        <v>1104.8938720000001</v>
      </c>
      <c r="C144" s="57">
        <v>306771529</v>
      </c>
      <c r="D144" s="13">
        <f>(B144/C144)*1000000</f>
        <v>3.6016832318229901</v>
      </c>
    </row>
    <row r="145" spans="1:10" x14ac:dyDescent="0.25">
      <c r="A145" s="56">
        <v>2009</v>
      </c>
      <c r="B145" s="54">
        <v>1199.6973760000001</v>
      </c>
      <c r="C145" s="55">
        <v>308745538</v>
      </c>
      <c r="D145" s="54">
        <f>(B145/C145)*1000000</f>
        <v>3.8857156730796221</v>
      </c>
    </row>
    <row r="146" spans="1:10" x14ac:dyDescent="0.25">
      <c r="A146" s="58">
        <v>2010</v>
      </c>
      <c r="B146" s="13">
        <v>1333.3208540000001</v>
      </c>
      <c r="C146" s="57">
        <v>309347057</v>
      </c>
      <c r="D146" s="13">
        <f>(B146/C146)*1000000</f>
        <v>4.3101132654383072</v>
      </c>
    </row>
    <row r="147" spans="1:10" x14ac:dyDescent="0.25">
      <c r="A147" s="56">
        <v>2011</v>
      </c>
      <c r="B147" s="54">
        <v>1654.442814</v>
      </c>
      <c r="C147" s="55">
        <v>311721632</v>
      </c>
      <c r="D147" s="54">
        <f>(B147/C147)*1000000</f>
        <v>5.3074366491190448</v>
      </c>
    </row>
    <row r="148" spans="1:10" x14ac:dyDescent="0.25">
      <c r="A148" s="58">
        <v>2012</v>
      </c>
      <c r="B148" s="13">
        <v>1410.311727</v>
      </c>
      <c r="C148" s="57">
        <v>314112078</v>
      </c>
      <c r="D148" s="13">
        <f>(B148/C148)*1000000</f>
        <v>4.4898360355312414</v>
      </c>
    </row>
    <row r="149" spans="1:10" x14ac:dyDescent="0.25">
      <c r="A149" s="56">
        <v>2013</v>
      </c>
      <c r="B149" s="54">
        <v>1371.830665</v>
      </c>
      <c r="C149" s="55">
        <v>316497531</v>
      </c>
      <c r="D149" s="54">
        <f>(B149/C149)*1000000</f>
        <v>4.33441190098889</v>
      </c>
    </row>
    <row r="150" spans="1:10" x14ac:dyDescent="0.25">
      <c r="A150" s="58">
        <v>2014</v>
      </c>
      <c r="B150" s="13">
        <v>1638.5983349999999</v>
      </c>
      <c r="C150" s="57">
        <v>318857056</v>
      </c>
      <c r="D150" s="13">
        <f>(B150/C150)*1000000</f>
        <v>5.1389746727135304</v>
      </c>
    </row>
    <row r="151" spans="1:10" x14ac:dyDescent="0.25">
      <c r="A151" s="56">
        <v>2015</v>
      </c>
      <c r="B151" s="54">
        <v>1593.37798</v>
      </c>
      <c r="C151" s="55">
        <v>321418820</v>
      </c>
      <c r="D151" s="54">
        <f>(B151/C151)*1000000</f>
        <v>4.9573263320424115</v>
      </c>
    </row>
    <row r="152" spans="1:10" x14ac:dyDescent="0.25">
      <c r="A152" t="s">
        <v>71</v>
      </c>
    </row>
    <row r="154" spans="1:10" x14ac:dyDescent="0.25">
      <c r="A154" s="61" t="s">
        <v>77</v>
      </c>
      <c r="B154" s="61"/>
      <c r="C154" s="61"/>
      <c r="D154" s="61"/>
    </row>
    <row r="155" spans="1:10" ht="45" x14ac:dyDescent="0.25">
      <c r="A155" s="60" t="s">
        <v>28</v>
      </c>
      <c r="B155" s="59" t="s">
        <v>76</v>
      </c>
      <c r="C155" s="59" t="s">
        <v>75</v>
      </c>
      <c r="D155" s="59" t="s">
        <v>74</v>
      </c>
    </row>
    <row r="156" spans="1:10" x14ac:dyDescent="0.25">
      <c r="A156" s="56">
        <v>1991</v>
      </c>
      <c r="B156" s="52">
        <v>721.07736799999998</v>
      </c>
      <c r="C156" s="55">
        <v>253620000</v>
      </c>
      <c r="D156" s="54">
        <f>(B156/C156)*1000000</f>
        <v>2.8431407933128301</v>
      </c>
    </row>
    <row r="157" spans="1:10" x14ac:dyDescent="0.25">
      <c r="A157" s="58">
        <v>1992</v>
      </c>
      <c r="B157" s="17">
        <v>778.54281600000002</v>
      </c>
      <c r="C157" s="57">
        <v>256516000</v>
      </c>
      <c r="D157" s="13">
        <f>(B157/C157)*1000000</f>
        <v>3.0350653214614294</v>
      </c>
    </row>
    <row r="158" spans="1:10" x14ac:dyDescent="0.25">
      <c r="A158" s="56">
        <v>1993</v>
      </c>
      <c r="B158" s="52">
        <v>726.94601599999999</v>
      </c>
      <c r="C158" s="55">
        <v>259131000</v>
      </c>
      <c r="D158" s="54">
        <f>(B158/C158)*1000000</f>
        <v>2.8053224662429428</v>
      </c>
      <c r="F158" s="18" t="s">
        <v>73</v>
      </c>
      <c r="I158" s="1" t="s">
        <v>31</v>
      </c>
      <c r="J158" s="18" t="s">
        <v>72</v>
      </c>
    </row>
    <row r="159" spans="1:10" x14ac:dyDescent="0.25">
      <c r="A159" s="58">
        <v>1994</v>
      </c>
      <c r="B159" s="17">
        <v>990.27204799999993</v>
      </c>
      <c r="C159" s="57">
        <v>264061000</v>
      </c>
      <c r="D159" s="13">
        <f>(B159/C159)*1000000</f>
        <v>3.7501639696888218</v>
      </c>
    </row>
    <row r="160" spans="1:10" x14ac:dyDescent="0.25">
      <c r="A160" s="56">
        <v>1995</v>
      </c>
      <c r="B160" s="52">
        <v>1124.3610880000001</v>
      </c>
      <c r="C160" s="55">
        <v>266398000</v>
      </c>
      <c r="D160" s="54">
        <f>(B160/C160)*1000000</f>
        <v>4.2206063408884456</v>
      </c>
    </row>
    <row r="161" spans="1:4" x14ac:dyDescent="0.25">
      <c r="A161" s="58">
        <v>1996</v>
      </c>
      <c r="B161" s="17">
        <v>1264.539008</v>
      </c>
      <c r="C161" s="57">
        <v>268930000</v>
      </c>
      <c r="D161" s="13">
        <f>(B161/C161)*1000000</f>
        <v>4.7021121035213618</v>
      </c>
    </row>
    <row r="162" spans="1:4" x14ac:dyDescent="0.25">
      <c r="A162" s="56">
        <v>1997</v>
      </c>
      <c r="B162" s="52">
        <v>1477.9654399999999</v>
      </c>
      <c r="C162" s="55">
        <v>271387000</v>
      </c>
      <c r="D162" s="54">
        <f>(B162/C162)*1000000</f>
        <v>5.4459699248674402</v>
      </c>
    </row>
    <row r="163" spans="1:4" x14ac:dyDescent="0.25">
      <c r="A163" s="58">
        <v>1998</v>
      </c>
      <c r="B163" s="17">
        <v>1348.7868799999999</v>
      </c>
      <c r="C163" s="57">
        <v>271584000</v>
      </c>
      <c r="D163" s="13">
        <f>(B163/C163)*1000000</f>
        <v>4.9663709202309407</v>
      </c>
    </row>
    <row r="164" spans="1:4" x14ac:dyDescent="0.25">
      <c r="A164" s="56">
        <v>1999</v>
      </c>
      <c r="B164" s="52">
        <v>1193.2297920000001</v>
      </c>
      <c r="C164" s="55">
        <v>274024000</v>
      </c>
      <c r="D164" s="54">
        <f>(B164/C164)*1000000</f>
        <v>4.3544718418824626</v>
      </c>
    </row>
    <row r="165" spans="1:4" x14ac:dyDescent="0.25">
      <c r="A165" s="58">
        <v>2000</v>
      </c>
      <c r="B165" s="17">
        <v>1071.982888</v>
      </c>
      <c r="C165" s="57">
        <v>284968955</v>
      </c>
      <c r="D165" s="13">
        <f>(B165/C165)*1000000</f>
        <v>3.7617532337864663</v>
      </c>
    </row>
    <row r="166" spans="1:4" x14ac:dyDescent="0.25">
      <c r="A166" s="56">
        <v>2001</v>
      </c>
      <c r="B166" s="52">
        <v>940.04740700000002</v>
      </c>
      <c r="C166" s="55">
        <v>287625193</v>
      </c>
      <c r="D166" s="54">
        <f>(B166/C166)*1000000</f>
        <v>3.2683069142695023</v>
      </c>
    </row>
    <row r="167" spans="1:4" x14ac:dyDescent="0.25">
      <c r="A167" s="58">
        <v>2002</v>
      </c>
      <c r="B167" s="17">
        <v>1018.38838</v>
      </c>
      <c r="C167" s="57">
        <v>290107933</v>
      </c>
      <c r="D167" s="13">
        <f>(B167/C167)*1000000</f>
        <v>3.5103775669588466</v>
      </c>
    </row>
    <row r="168" spans="1:4" x14ac:dyDescent="0.25">
      <c r="A168" s="56">
        <v>2003</v>
      </c>
      <c r="B168" s="52">
        <v>1038.2639630000001</v>
      </c>
      <c r="C168" s="55">
        <v>292805298</v>
      </c>
      <c r="D168" s="54">
        <f>(B168/C168)*1000000</f>
        <v>3.5459193193970147</v>
      </c>
    </row>
    <row r="169" spans="1:4" x14ac:dyDescent="0.25">
      <c r="A169" s="58">
        <v>2004</v>
      </c>
      <c r="B169" s="17">
        <v>1217.3023229999999</v>
      </c>
      <c r="C169" s="57">
        <v>295516599</v>
      </c>
      <c r="D169" s="13">
        <f>(B169/C169)*1000000</f>
        <v>4.1192350179964006</v>
      </c>
    </row>
    <row r="170" spans="1:4" x14ac:dyDescent="0.25">
      <c r="A170" s="56">
        <v>2005</v>
      </c>
      <c r="B170" s="52">
        <v>1536.0551889999999</v>
      </c>
      <c r="C170" s="55">
        <v>298379912</v>
      </c>
      <c r="D170" s="54">
        <f>(B170/C170)*1000000</f>
        <v>5.1479845901958701</v>
      </c>
    </row>
    <row r="171" spans="1:4" x14ac:dyDescent="0.25">
      <c r="A171" s="58">
        <v>2006</v>
      </c>
      <c r="B171" s="17">
        <v>1674.9357299999999</v>
      </c>
      <c r="C171" s="57">
        <v>301231207</v>
      </c>
      <c r="D171" s="13">
        <f>(B171/C171)*1000000</f>
        <v>5.5602995011071341</v>
      </c>
    </row>
    <row r="172" spans="1:4" x14ac:dyDescent="0.25">
      <c r="A172" s="56">
        <v>2007</v>
      </c>
      <c r="B172" s="52">
        <v>2090.388798</v>
      </c>
      <c r="C172" s="55">
        <v>304093966</v>
      </c>
      <c r="D172" s="54">
        <f>(B172/C172)*1000000</f>
        <v>6.8741541487870235</v>
      </c>
    </row>
    <row r="173" spans="1:4" x14ac:dyDescent="0.25">
      <c r="A173" s="58">
        <v>2008</v>
      </c>
      <c r="B173" s="17">
        <v>2658.591101</v>
      </c>
      <c r="C173" s="57">
        <v>306771529</v>
      </c>
      <c r="D173" s="13">
        <f>(B173/C173)*1000000</f>
        <v>8.6663554133147738</v>
      </c>
    </row>
    <row r="174" spans="1:4" x14ac:dyDescent="0.25">
      <c r="A174" s="56">
        <v>2009</v>
      </c>
      <c r="B174" s="52">
        <v>1909.450292</v>
      </c>
      <c r="C174" s="55">
        <v>308745538</v>
      </c>
      <c r="D174" s="54">
        <f>(B174/C174)*1000000</f>
        <v>6.1845437649693258</v>
      </c>
    </row>
    <row r="175" spans="1:4" x14ac:dyDescent="0.25">
      <c r="A175" s="58">
        <v>2010</v>
      </c>
      <c r="B175" s="17">
        <v>1915.172262</v>
      </c>
      <c r="C175" s="57">
        <v>309347057</v>
      </c>
      <c r="D175" s="13">
        <f>(B175/C175)*1000000</f>
        <v>6.1910149738389135</v>
      </c>
    </row>
    <row r="176" spans="1:4" x14ac:dyDescent="0.25">
      <c r="A176" s="56">
        <v>2011</v>
      </c>
      <c r="B176" s="52">
        <v>2470.6055799999999</v>
      </c>
      <c r="C176" s="55">
        <v>311721632</v>
      </c>
      <c r="D176" s="54">
        <f>(B176/C176)*1000000</f>
        <v>7.9256789596174064</v>
      </c>
    </row>
    <row r="177" spans="1:4" x14ac:dyDescent="0.25">
      <c r="A177" s="58">
        <v>2012</v>
      </c>
      <c r="B177" s="17">
        <v>2247.7525559999999</v>
      </c>
      <c r="C177" s="57">
        <v>314112078</v>
      </c>
      <c r="D177" s="13">
        <f>(B177/C177)*1000000</f>
        <v>7.1558934324072689</v>
      </c>
    </row>
    <row r="178" spans="1:4" x14ac:dyDescent="0.25">
      <c r="A178" s="56">
        <v>2013</v>
      </c>
      <c r="B178" s="52">
        <v>2647.175538</v>
      </c>
      <c r="C178" s="55">
        <v>316497531</v>
      </c>
      <c r="D178" s="54">
        <f>(B178/C178)*1000000</f>
        <v>8.3639690004406386</v>
      </c>
    </row>
    <row r="179" spans="1:4" x14ac:dyDescent="0.25">
      <c r="A179" s="58">
        <v>2014</v>
      </c>
      <c r="B179" s="17">
        <v>3818.3010549999999</v>
      </c>
      <c r="C179" s="57">
        <v>318857056</v>
      </c>
      <c r="D179" s="13">
        <f>(B179/C179)*1000000</f>
        <v>11.974961767821126</v>
      </c>
    </row>
    <row r="180" spans="1:4" x14ac:dyDescent="0.25">
      <c r="A180" s="56">
        <v>2015</v>
      </c>
      <c r="B180" s="52">
        <v>3872.0835889999998</v>
      </c>
      <c r="C180" s="55">
        <v>321418820</v>
      </c>
      <c r="D180" s="54">
        <f>(B180/C180)*1000000</f>
        <v>12.046847751478897</v>
      </c>
    </row>
    <row r="181" spans="1:4" x14ac:dyDescent="0.25">
      <c r="A181" t="s">
        <v>71</v>
      </c>
    </row>
  </sheetData>
  <mergeCells count="6">
    <mergeCell ref="A154:D154"/>
    <mergeCell ref="A4:D4"/>
    <mergeCell ref="A34:D34"/>
    <mergeCell ref="A63:D63"/>
    <mergeCell ref="A95:D95"/>
    <mergeCell ref="A125:D1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93"/>
  <sheetViews>
    <sheetView topLeftCell="A31" workbookViewId="0">
      <selection activeCell="B31" sqref="B31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.7109375" customWidth="1"/>
    <col min="9" max="9" width="5.85546875" customWidth="1"/>
    <col min="10" max="10" width="10.85546875" customWidth="1"/>
    <col min="11" max="11" width="2.42578125" customWidth="1"/>
  </cols>
  <sheetData>
    <row r="4" spans="2:12" ht="15.75" x14ac:dyDescent="0.25">
      <c r="B4" s="31" t="s">
        <v>61</v>
      </c>
      <c r="C4" s="31"/>
      <c r="D4" s="31"/>
      <c r="E4" s="31"/>
    </row>
    <row r="5" spans="2:12" ht="78.75" customHeight="1" x14ac:dyDescent="0.25">
      <c r="B5" s="38" t="s">
        <v>28</v>
      </c>
      <c r="C5" s="37" t="s">
        <v>99</v>
      </c>
      <c r="D5" s="37" t="s">
        <v>112</v>
      </c>
      <c r="E5" s="36" t="s">
        <v>67</v>
      </c>
    </row>
    <row r="6" spans="2:12" x14ac:dyDescent="0.25">
      <c r="B6" s="35">
        <v>1991</v>
      </c>
      <c r="C6" s="7">
        <v>637.10092799999995</v>
      </c>
      <c r="D6" s="8">
        <v>30.88664</v>
      </c>
      <c r="E6" s="40">
        <f>(C6/D6)/1000000</f>
        <v>2.0627071381024288E-5</v>
      </c>
    </row>
    <row r="7" spans="2:12" x14ac:dyDescent="0.25">
      <c r="B7" s="35">
        <v>1992</v>
      </c>
      <c r="C7" s="7">
        <v>621.05683199999999</v>
      </c>
      <c r="D7" s="8">
        <v>36.748779999999996</v>
      </c>
      <c r="E7" s="40">
        <f>(C7/D7)/1000000</f>
        <v>1.6900066668879894E-5</v>
      </c>
      <c r="G7" s="18" t="s">
        <v>115</v>
      </c>
      <c r="J7" s="1"/>
      <c r="K7" t="s">
        <v>31</v>
      </c>
      <c r="L7" s="18" t="s">
        <v>114</v>
      </c>
    </row>
    <row r="8" spans="2:12" x14ac:dyDescent="0.25">
      <c r="B8" s="35">
        <v>1993</v>
      </c>
      <c r="C8" s="7">
        <v>555.76319999999998</v>
      </c>
      <c r="D8" s="8">
        <v>54.163779999999996</v>
      </c>
      <c r="E8" s="40">
        <f>(C8/D8)/1000000</f>
        <v>1.0260790513512905E-5</v>
      </c>
    </row>
    <row r="9" spans="2:12" x14ac:dyDescent="0.25">
      <c r="B9" s="35">
        <v>1994</v>
      </c>
      <c r="C9" s="7">
        <v>748.16031999999996</v>
      </c>
      <c r="D9" s="8">
        <v>82.613830000000007</v>
      </c>
      <c r="E9" s="40">
        <f>(C9/D9)/1000000</f>
        <v>9.0561146965344655E-6</v>
      </c>
    </row>
    <row r="10" spans="2:12" x14ac:dyDescent="0.25">
      <c r="B10" s="35">
        <v>1995</v>
      </c>
      <c r="C10" s="7">
        <v>729.03270399999997</v>
      </c>
      <c r="D10" s="8">
        <v>97.478279999999998</v>
      </c>
      <c r="E10" s="40">
        <f>(C10/D10)/1000000</f>
        <v>7.4789245768390656E-6</v>
      </c>
    </row>
    <row r="11" spans="2:12" x14ac:dyDescent="0.25">
      <c r="B11" s="35">
        <v>1996</v>
      </c>
      <c r="C11" s="7">
        <v>703.38444800000002</v>
      </c>
      <c r="D11" s="8">
        <v>137.40472</v>
      </c>
      <c r="E11" s="40">
        <f>(C11/D11)/1000000</f>
        <v>5.1190704948126965E-6</v>
      </c>
    </row>
    <row r="12" spans="2:12" x14ac:dyDescent="0.25">
      <c r="B12" s="35">
        <v>1997</v>
      </c>
      <c r="C12" s="7">
        <v>1010.740736</v>
      </c>
      <c r="D12" s="8">
        <v>168.40043</v>
      </c>
      <c r="E12" s="40">
        <f>(C12/D12)/1000000</f>
        <v>6.002008047129095E-6</v>
      </c>
    </row>
    <row r="13" spans="2:12" x14ac:dyDescent="0.25">
      <c r="B13" s="35">
        <v>1998</v>
      </c>
      <c r="C13" s="7">
        <v>846.11839999999995</v>
      </c>
      <c r="D13" s="8">
        <v>184.64424</v>
      </c>
      <c r="E13" s="40">
        <f>(C13/D13)/1000000</f>
        <v>4.5824251002901583E-6</v>
      </c>
    </row>
    <row r="14" spans="2:12" x14ac:dyDescent="0.25">
      <c r="B14" s="35">
        <v>1999</v>
      </c>
      <c r="C14" s="7">
        <v>797.60582399999998</v>
      </c>
      <c r="D14" s="8">
        <v>182.49723999999998</v>
      </c>
      <c r="E14" s="40">
        <f>(C14/D14)/1000000</f>
        <v>4.3705089676972656E-6</v>
      </c>
    </row>
    <row r="15" spans="2:12" x14ac:dyDescent="0.25">
      <c r="B15" s="35">
        <v>2000</v>
      </c>
      <c r="C15" s="7">
        <v>682.31618500000002</v>
      </c>
      <c r="D15" s="8">
        <v>173.83799999999999</v>
      </c>
      <c r="E15" s="40">
        <f>(C15/D15)/1000000</f>
        <v>3.9250117063012689E-6</v>
      </c>
    </row>
    <row r="16" spans="2:12" x14ac:dyDescent="0.25">
      <c r="B16" s="35">
        <v>2001</v>
      </c>
      <c r="C16" s="7">
        <v>555.976359</v>
      </c>
      <c r="D16" s="8">
        <v>169.57254999999998</v>
      </c>
      <c r="E16" s="40">
        <f>(C16/D16)/1000000</f>
        <v>3.278693155230608E-6</v>
      </c>
    </row>
    <row r="17" spans="2:5" x14ac:dyDescent="0.25">
      <c r="B17" s="35">
        <v>2002</v>
      </c>
      <c r="C17" s="7">
        <v>581.19843800000001</v>
      </c>
      <c r="D17" s="8">
        <v>193.08387999999999</v>
      </c>
      <c r="E17" s="40">
        <f>(C17/D17)/1000000</f>
        <v>3.010082654232969E-6</v>
      </c>
    </row>
    <row r="18" spans="2:5" x14ac:dyDescent="0.25">
      <c r="B18" s="35">
        <v>2003</v>
      </c>
      <c r="C18" s="7">
        <v>613.50858200000005</v>
      </c>
      <c r="D18" s="8">
        <v>203.78914</v>
      </c>
      <c r="E18" s="40">
        <f>(C18/D18)/1000000</f>
        <v>3.0105067522243826E-6</v>
      </c>
    </row>
    <row r="19" spans="2:5" x14ac:dyDescent="0.25">
      <c r="B19" s="35">
        <v>2004</v>
      </c>
      <c r="C19" s="7">
        <v>662.081366</v>
      </c>
      <c r="D19" s="8">
        <v>220.41551999999999</v>
      </c>
      <c r="E19" s="40">
        <f>(C19/D19)/1000000</f>
        <v>3.0037874193251003E-6</v>
      </c>
    </row>
    <row r="20" spans="2:5" x14ac:dyDescent="0.25">
      <c r="B20" s="35">
        <v>2005</v>
      </c>
      <c r="C20" s="7">
        <v>929.23650299999997</v>
      </c>
      <c r="D20" s="8">
        <v>255.02369000000002</v>
      </c>
      <c r="E20" s="40">
        <f>(C20/D20)/1000000</f>
        <v>3.6437262083377427E-6</v>
      </c>
    </row>
    <row r="21" spans="2:5" x14ac:dyDescent="0.25">
      <c r="B21" s="35">
        <v>2006</v>
      </c>
      <c r="C21" s="7">
        <v>930.49573999999996</v>
      </c>
      <c r="D21" s="8">
        <v>289.62955999999997</v>
      </c>
      <c r="E21" s="40">
        <f>(C21/D21)/1000000</f>
        <v>3.2127098490913705E-6</v>
      </c>
    </row>
    <row r="22" spans="2:5" x14ac:dyDescent="0.25">
      <c r="B22" s="35">
        <v>2007</v>
      </c>
      <c r="C22" s="7">
        <v>931.14477299999999</v>
      </c>
      <c r="D22" s="8">
        <v>315.86653999999999</v>
      </c>
      <c r="E22" s="40">
        <f>(C22/D22)/1000000</f>
        <v>2.9479056977671645E-6</v>
      </c>
    </row>
    <row r="23" spans="2:5" x14ac:dyDescent="0.25">
      <c r="B23" s="35">
        <v>2008</v>
      </c>
      <c r="C23" s="7">
        <v>1104.8938720000001</v>
      </c>
      <c r="D23" s="8">
        <v>356.99453000000005</v>
      </c>
      <c r="E23" s="40">
        <f>(C23/D23)/1000000</f>
        <v>3.0949882397357737E-6</v>
      </c>
    </row>
    <row r="24" spans="2:5" x14ac:dyDescent="0.25">
      <c r="B24" s="35">
        <v>2009</v>
      </c>
      <c r="C24" s="7">
        <v>1199.6973760000001</v>
      </c>
      <c r="D24" s="8">
        <v>413.96373999999997</v>
      </c>
      <c r="E24" s="40">
        <f>(C24/D24)/1000000</f>
        <v>2.8980735752363241E-6</v>
      </c>
    </row>
    <row r="25" spans="2:5" x14ac:dyDescent="0.25">
      <c r="B25" s="35">
        <v>2010</v>
      </c>
      <c r="C25" s="7">
        <v>1333.3208540000001</v>
      </c>
      <c r="D25" s="8">
        <v>476.72912000000002</v>
      </c>
      <c r="E25" s="40">
        <f>(C25/D25)/1000000</f>
        <v>2.7968101759758245E-6</v>
      </c>
    </row>
    <row r="26" spans="2:5" x14ac:dyDescent="0.25">
      <c r="B26" s="35">
        <v>2011</v>
      </c>
      <c r="C26" s="7">
        <v>1654.442814</v>
      </c>
      <c r="D26" s="8">
        <v>449.90528999999998</v>
      </c>
      <c r="E26" s="40">
        <f>(C26/D26)/1000000</f>
        <v>3.677313538589422E-6</v>
      </c>
    </row>
    <row r="27" spans="2:5" x14ac:dyDescent="0.25">
      <c r="B27" s="35">
        <v>2012</v>
      </c>
      <c r="C27" s="7">
        <v>1410.311727</v>
      </c>
      <c r="D27" s="8">
        <v>494.70812999999998</v>
      </c>
      <c r="E27" s="40">
        <f>(C27/D27)/1000000</f>
        <v>2.8507955327113787E-6</v>
      </c>
    </row>
    <row r="28" spans="2:5" x14ac:dyDescent="0.25">
      <c r="B28" s="35">
        <v>2013</v>
      </c>
      <c r="C28" s="7">
        <v>1371.830665</v>
      </c>
      <c r="D28" s="8">
        <v>585.44633999999996</v>
      </c>
      <c r="E28" s="40">
        <f>(C28/D28)/1000000</f>
        <v>2.3432218655598738E-6</v>
      </c>
    </row>
    <row r="29" spans="2:5" x14ac:dyDescent="0.25">
      <c r="B29" s="35">
        <v>2014</v>
      </c>
      <c r="C29" s="7">
        <v>1638.5983349999999</v>
      </c>
      <c r="D29" s="8">
        <v>607.30944999999997</v>
      </c>
      <c r="E29" s="40">
        <f>(C29/D29)/1000000</f>
        <v>2.6981275114358912E-6</v>
      </c>
    </row>
    <row r="30" spans="2:5" x14ac:dyDescent="0.25">
      <c r="B30" s="33">
        <v>2015</v>
      </c>
      <c r="C30" s="3">
        <v>1593.37798</v>
      </c>
      <c r="D30" s="8">
        <v>645.33130000000006</v>
      </c>
      <c r="E30" s="40">
        <f>(C30/D30)/1000000</f>
        <v>2.4690852280061418E-6</v>
      </c>
    </row>
    <row r="31" spans="2:5" x14ac:dyDescent="0.25">
      <c r="B31" t="s">
        <v>102</v>
      </c>
      <c r="C31" s="45"/>
      <c r="D31" s="66"/>
      <c r="E31" s="65"/>
    </row>
    <row r="32" spans="2:5" x14ac:dyDescent="0.25">
      <c r="B32" s="67"/>
      <c r="C32" s="45"/>
      <c r="D32" s="66"/>
      <c r="E32" s="65"/>
    </row>
    <row r="33" spans="2:12" x14ac:dyDescent="0.25">
      <c r="B33" s="18"/>
      <c r="E33" s="1"/>
    </row>
    <row r="35" spans="2:12" ht="15.75" x14ac:dyDescent="0.25">
      <c r="B35" s="31" t="s">
        <v>113</v>
      </c>
      <c r="C35" s="31"/>
      <c r="D35" s="31"/>
      <c r="E35" s="31"/>
    </row>
    <row r="36" spans="2:12" ht="60" x14ac:dyDescent="0.25">
      <c r="B36" s="38" t="s">
        <v>28</v>
      </c>
      <c r="C36" s="37" t="s">
        <v>81</v>
      </c>
      <c r="D36" s="37" t="s">
        <v>112</v>
      </c>
      <c r="E36" s="36" t="s">
        <v>111</v>
      </c>
    </row>
    <row r="37" spans="2:12" x14ac:dyDescent="0.25">
      <c r="B37" s="35">
        <v>1991</v>
      </c>
      <c r="C37" s="7">
        <v>83.976439999999997</v>
      </c>
      <c r="D37" s="8">
        <v>30.88664</v>
      </c>
      <c r="E37" s="40">
        <f>(C37/D37)/1000000</f>
        <v>2.7188596752511765E-6</v>
      </c>
      <c r="G37" s="18" t="s">
        <v>110</v>
      </c>
      <c r="J37" s="1"/>
      <c r="K37" t="s">
        <v>31</v>
      </c>
      <c r="L37" s="18" t="s">
        <v>109</v>
      </c>
    </row>
    <row r="38" spans="2:12" x14ac:dyDescent="0.25">
      <c r="B38" s="35">
        <v>1992</v>
      </c>
      <c r="C38" s="7">
        <v>157.485984</v>
      </c>
      <c r="D38" s="8">
        <v>36.748779999999996</v>
      </c>
      <c r="E38" s="40">
        <f>(C38/D38)/1000000</f>
        <v>4.285475164073475E-6</v>
      </c>
    </row>
    <row r="39" spans="2:12" x14ac:dyDescent="0.25">
      <c r="B39" s="35">
        <v>1993</v>
      </c>
      <c r="C39" s="7">
        <v>171.182816</v>
      </c>
      <c r="D39" s="8">
        <v>54.163779999999996</v>
      </c>
      <c r="E39" s="40">
        <f>(C39/D39)/1000000</f>
        <v>3.1604665700953663E-6</v>
      </c>
    </row>
    <row r="40" spans="2:12" x14ac:dyDescent="0.25">
      <c r="B40" s="35">
        <v>1994</v>
      </c>
      <c r="C40" s="7">
        <v>242.111728</v>
      </c>
      <c r="D40" s="8">
        <v>82.613830000000007</v>
      </c>
      <c r="E40" s="40">
        <f>(C40/D40)/1000000</f>
        <v>2.9306440338137089E-6</v>
      </c>
    </row>
    <row r="41" spans="2:12" x14ac:dyDescent="0.25">
      <c r="B41" s="35">
        <v>1995</v>
      </c>
      <c r="C41" s="7">
        <v>395.32838400000003</v>
      </c>
      <c r="D41" s="8">
        <v>97.478279999999998</v>
      </c>
      <c r="E41" s="40">
        <f>(C41/D41)/1000000</f>
        <v>4.0555535448512222E-6</v>
      </c>
    </row>
    <row r="42" spans="2:12" x14ac:dyDescent="0.25">
      <c r="B42" s="35">
        <v>1996</v>
      </c>
      <c r="C42" s="7">
        <v>561.15455999999995</v>
      </c>
      <c r="D42" s="8">
        <v>137.40472</v>
      </c>
      <c r="E42" s="40">
        <f>(C42/D42)/1000000</f>
        <v>4.0839540301090086E-6</v>
      </c>
    </row>
    <row r="43" spans="2:12" x14ac:dyDescent="0.25">
      <c r="B43" s="35">
        <v>1997</v>
      </c>
      <c r="C43" s="7">
        <v>467.22470399999997</v>
      </c>
      <c r="D43" s="8">
        <v>168.40043</v>
      </c>
      <c r="E43" s="40">
        <f>(C43/D43)/1000000</f>
        <v>2.7744864071902904E-6</v>
      </c>
    </row>
    <row r="44" spans="2:12" x14ac:dyDescent="0.25">
      <c r="B44" s="35">
        <v>1998</v>
      </c>
      <c r="C44" s="7">
        <v>502.66847999999999</v>
      </c>
      <c r="D44" s="8">
        <v>184.64424</v>
      </c>
      <c r="E44" s="40">
        <f>(C44/D44)/1000000</f>
        <v>2.7223620948045821E-6</v>
      </c>
    </row>
    <row r="45" spans="2:12" x14ac:dyDescent="0.25">
      <c r="B45" s="35">
        <v>1999</v>
      </c>
      <c r="C45" s="7">
        <v>395.62396799999999</v>
      </c>
      <c r="D45" s="8">
        <v>182.49723999999998</v>
      </c>
      <c r="E45" s="40">
        <f>(C45/D45)/1000000</f>
        <v>2.1678353491811711E-6</v>
      </c>
    </row>
    <row r="46" spans="2:12" x14ac:dyDescent="0.25">
      <c r="B46" s="35">
        <v>2000</v>
      </c>
      <c r="C46" s="7">
        <v>389.66670299999998</v>
      </c>
      <c r="D46" s="8">
        <v>173.83799999999999</v>
      </c>
      <c r="E46" s="40">
        <f>(C46/D46)/1000000</f>
        <v>2.2415507714078626E-6</v>
      </c>
    </row>
    <row r="47" spans="2:12" x14ac:dyDescent="0.25">
      <c r="B47" s="35">
        <v>2001</v>
      </c>
      <c r="C47" s="7">
        <v>384.07104800000002</v>
      </c>
      <c r="D47" s="8">
        <v>169.57254999999998</v>
      </c>
      <c r="E47" s="40">
        <f>(C47/D47)/1000000</f>
        <v>2.2649364416587478E-6</v>
      </c>
    </row>
    <row r="48" spans="2:12" x14ac:dyDescent="0.25">
      <c r="B48" s="35">
        <v>2002</v>
      </c>
      <c r="C48" s="7">
        <v>437.18994199999997</v>
      </c>
      <c r="D48" s="8">
        <v>193.08387999999999</v>
      </c>
      <c r="E48" s="40">
        <f>(C48/D48)/1000000</f>
        <v>2.2642487917686345E-6</v>
      </c>
    </row>
    <row r="49" spans="2:6" x14ac:dyDescent="0.25">
      <c r="B49" s="35">
        <v>2003</v>
      </c>
      <c r="C49" s="7">
        <v>424.755381</v>
      </c>
      <c r="D49" s="8">
        <v>203.78914</v>
      </c>
      <c r="E49" s="40">
        <f>(C49/D49)/1000000</f>
        <v>2.0842885984994094E-6</v>
      </c>
    </row>
    <row r="50" spans="2:6" x14ac:dyDescent="0.25">
      <c r="B50" s="35">
        <v>2004</v>
      </c>
      <c r="C50" s="7">
        <v>555.220957</v>
      </c>
      <c r="D50" s="8">
        <v>220.41551999999999</v>
      </c>
      <c r="E50" s="40">
        <f>(C50/D50)/1000000</f>
        <v>2.5189739678948196E-6</v>
      </c>
    </row>
    <row r="51" spans="2:6" x14ac:dyDescent="0.25">
      <c r="B51" s="35">
        <v>2005</v>
      </c>
      <c r="C51" s="7">
        <v>606.81868599999996</v>
      </c>
      <c r="D51" s="8">
        <v>255.02369000000002</v>
      </c>
      <c r="E51" s="40">
        <f>(C51/D51)/1000000</f>
        <v>2.3794600650629749E-6</v>
      </c>
    </row>
    <row r="52" spans="2:6" x14ac:dyDescent="0.25">
      <c r="B52" s="35">
        <v>2006</v>
      </c>
      <c r="C52" s="7">
        <v>744.43998999999997</v>
      </c>
      <c r="D52" s="8">
        <v>289.62955999999997</v>
      </c>
      <c r="E52" s="40">
        <f>(C52/D52)/1000000</f>
        <v>2.5703177189510629E-6</v>
      </c>
    </row>
    <row r="53" spans="2:6" x14ac:dyDescent="0.25">
      <c r="B53" s="35">
        <v>2007</v>
      </c>
      <c r="C53" s="7">
        <v>1159.244025</v>
      </c>
      <c r="D53" s="8">
        <v>315.86653999999999</v>
      </c>
      <c r="E53" s="40">
        <f>(C53/D53)/1000000</f>
        <v>3.6700437627866507E-6</v>
      </c>
    </row>
    <row r="54" spans="2:6" x14ac:dyDescent="0.25">
      <c r="B54" s="35">
        <v>2008</v>
      </c>
      <c r="C54" s="7">
        <v>1553.6972290000001</v>
      </c>
      <c r="D54" s="8">
        <v>356.99453000000005</v>
      </c>
      <c r="E54" s="40">
        <f>(C54/D54)/1000000</f>
        <v>4.3521597627840399E-6</v>
      </c>
    </row>
    <row r="55" spans="2:6" x14ac:dyDescent="0.25">
      <c r="B55" s="35">
        <v>2009</v>
      </c>
      <c r="C55" s="7">
        <v>709.75291600000003</v>
      </c>
      <c r="D55" s="8">
        <v>413.96373999999997</v>
      </c>
      <c r="E55" s="40">
        <f>(C55/D55)/1000000</f>
        <v>1.71452919040687E-6</v>
      </c>
    </row>
    <row r="56" spans="2:6" x14ac:dyDescent="0.25">
      <c r="B56" s="35">
        <v>2010</v>
      </c>
      <c r="C56" s="7">
        <v>581.85140799999999</v>
      </c>
      <c r="D56" s="8">
        <v>476.72912000000002</v>
      </c>
      <c r="E56" s="40">
        <f>(C56/D56)/1000000</f>
        <v>1.2205073774389949E-6</v>
      </c>
    </row>
    <row r="57" spans="2:6" x14ac:dyDescent="0.25">
      <c r="B57" s="35">
        <v>2011</v>
      </c>
      <c r="C57" s="7">
        <v>816.16276600000003</v>
      </c>
      <c r="D57" s="8">
        <v>449.90528999999998</v>
      </c>
      <c r="E57" s="40">
        <f>(C57/D57)/1000000</f>
        <v>1.8140768382607817E-6</v>
      </c>
    </row>
    <row r="58" spans="2:6" x14ac:dyDescent="0.25">
      <c r="B58" s="35">
        <v>2012</v>
      </c>
      <c r="C58" s="7">
        <v>837.44082900000001</v>
      </c>
      <c r="D58" s="8">
        <v>494.70812999999998</v>
      </c>
      <c r="E58" s="40">
        <f>(C58/D58)/1000000</f>
        <v>1.6927977896785325E-6</v>
      </c>
    </row>
    <row r="59" spans="2:6" x14ac:dyDescent="0.25">
      <c r="B59" s="35">
        <v>2013</v>
      </c>
      <c r="C59" s="7">
        <v>1275.344873</v>
      </c>
      <c r="D59" s="8">
        <v>585.44633999999996</v>
      </c>
      <c r="E59" s="40">
        <f>(C59/D59)/1000000</f>
        <v>2.1784146314758758E-6</v>
      </c>
    </row>
    <row r="60" spans="2:6" x14ac:dyDescent="0.25">
      <c r="B60" s="35">
        <v>2014</v>
      </c>
      <c r="C60" s="7">
        <v>2179.7027200000002</v>
      </c>
      <c r="D60" s="8">
        <v>607.30944999999997</v>
      </c>
      <c r="E60" s="40">
        <f>(C60/D60)/1000000</f>
        <v>3.5891137870487614E-6</v>
      </c>
    </row>
    <row r="61" spans="2:6" x14ac:dyDescent="0.25">
      <c r="B61" s="33">
        <v>2015</v>
      </c>
      <c r="C61" s="3">
        <v>2278.7056090000001</v>
      </c>
      <c r="D61" s="8">
        <v>645.33130000000006</v>
      </c>
      <c r="E61" s="40">
        <f>(C61/D61)/1000000</f>
        <v>3.5310632058293158E-6</v>
      </c>
    </row>
    <row r="62" spans="2:6" x14ac:dyDescent="0.25">
      <c r="B62" t="s">
        <v>102</v>
      </c>
    </row>
    <row r="64" spans="2:6" x14ac:dyDescent="0.25">
      <c r="B64" s="18"/>
      <c r="F64" s="64"/>
    </row>
    <row r="66" spans="2:12" ht="15.75" x14ac:dyDescent="0.25">
      <c r="B66" s="31" t="s">
        <v>108</v>
      </c>
      <c r="C66" s="31"/>
      <c r="D66" s="31"/>
      <c r="E66" s="31"/>
    </row>
    <row r="67" spans="2:12" ht="90" x14ac:dyDescent="0.25">
      <c r="B67" s="38" t="s">
        <v>28</v>
      </c>
      <c r="C67" s="37" t="s">
        <v>107</v>
      </c>
      <c r="D67" s="37" t="s">
        <v>106</v>
      </c>
      <c r="E67" s="36" t="s">
        <v>105</v>
      </c>
    </row>
    <row r="68" spans="2:12" x14ac:dyDescent="0.25">
      <c r="B68" s="35">
        <v>1991</v>
      </c>
      <c r="C68" s="7">
        <f>C6+C37</f>
        <v>721.07736799999998</v>
      </c>
      <c r="D68" s="8">
        <f>D37*2</f>
        <v>61.77328</v>
      </c>
      <c r="E68" s="40">
        <f>(C68/D68)/1000000</f>
        <v>1.1672965528137732E-5</v>
      </c>
      <c r="G68" s="18" t="s">
        <v>104</v>
      </c>
      <c r="J68" s="1"/>
      <c r="K68" t="s">
        <v>31</v>
      </c>
      <c r="L68" s="18" t="s">
        <v>103</v>
      </c>
    </row>
    <row r="69" spans="2:12" x14ac:dyDescent="0.25">
      <c r="B69" s="35">
        <v>1992</v>
      </c>
      <c r="C69" s="7">
        <f>C7+C38</f>
        <v>778.54281600000002</v>
      </c>
      <c r="D69" s="8">
        <f>D38*2</f>
        <v>73.497559999999993</v>
      </c>
      <c r="E69" s="40">
        <f>(C69/D69)/1000000</f>
        <v>1.0592770916476685E-5</v>
      </c>
    </row>
    <row r="70" spans="2:12" x14ac:dyDescent="0.25">
      <c r="B70" s="35">
        <v>1993</v>
      </c>
      <c r="C70" s="7">
        <f>C8+C39</f>
        <v>726.94601599999999</v>
      </c>
      <c r="D70" s="8">
        <f>D39*2</f>
        <v>108.32755999999999</v>
      </c>
      <c r="E70" s="40">
        <f>(C70/D70)/1000000</f>
        <v>6.7106285418041357E-6</v>
      </c>
    </row>
    <row r="71" spans="2:12" x14ac:dyDescent="0.25">
      <c r="B71" s="35">
        <v>1994</v>
      </c>
      <c r="C71" s="7">
        <f>C9+C40</f>
        <v>990.27204799999993</v>
      </c>
      <c r="D71" s="8">
        <f>D40*2</f>
        <v>165.22766000000001</v>
      </c>
      <c r="E71" s="40">
        <f>(C71/D71)/1000000</f>
        <v>5.993379365174087E-6</v>
      </c>
    </row>
    <row r="72" spans="2:12" x14ac:dyDescent="0.25">
      <c r="B72" s="35">
        <v>1995</v>
      </c>
      <c r="C72" s="7">
        <f>C10+C41</f>
        <v>1124.3610880000001</v>
      </c>
      <c r="D72" s="8">
        <f>D41*2</f>
        <v>194.95656</v>
      </c>
      <c r="E72" s="40">
        <f>(C72/D72)/1000000</f>
        <v>5.7672390608451452E-6</v>
      </c>
    </row>
    <row r="73" spans="2:12" x14ac:dyDescent="0.25">
      <c r="B73" s="35">
        <v>1996</v>
      </c>
      <c r="C73" s="7">
        <f>C11+C42</f>
        <v>1264.539008</v>
      </c>
      <c r="D73" s="8">
        <f>D42*2</f>
        <v>274.80944</v>
      </c>
      <c r="E73" s="40">
        <f>(C73/D73)/1000000</f>
        <v>4.6015122624608525E-6</v>
      </c>
    </row>
    <row r="74" spans="2:12" x14ac:dyDescent="0.25">
      <c r="B74" s="35">
        <v>1997</v>
      </c>
      <c r="C74" s="7">
        <f>C12+C43</f>
        <v>1477.9654399999999</v>
      </c>
      <c r="D74" s="8">
        <f>D43*2</f>
        <v>336.80086</v>
      </c>
      <c r="E74" s="40">
        <f>(C74/D74)/1000000</f>
        <v>4.3882472271596929E-6</v>
      </c>
    </row>
    <row r="75" spans="2:12" x14ac:dyDescent="0.25">
      <c r="B75" s="35">
        <v>1998</v>
      </c>
      <c r="C75" s="7">
        <f>C13+C44</f>
        <v>1348.7868799999999</v>
      </c>
      <c r="D75" s="8">
        <f>D44*2</f>
        <v>369.28847999999999</v>
      </c>
      <c r="E75" s="40">
        <f>(C75/D75)/1000000</f>
        <v>3.65239359754737E-6</v>
      </c>
    </row>
    <row r="76" spans="2:12" x14ac:dyDescent="0.25">
      <c r="B76" s="35">
        <v>1999</v>
      </c>
      <c r="C76" s="7">
        <f>C14+C45</f>
        <v>1193.2297920000001</v>
      </c>
      <c r="D76" s="8">
        <f>D45*2</f>
        <v>364.99447999999995</v>
      </c>
      <c r="E76" s="40">
        <f>(C76/D76)/1000000</f>
        <v>3.2691721584392188E-6</v>
      </c>
    </row>
    <row r="77" spans="2:12" x14ac:dyDescent="0.25">
      <c r="B77" s="35">
        <v>2000</v>
      </c>
      <c r="C77" s="7">
        <f>C15+C46</f>
        <v>1071.982888</v>
      </c>
      <c r="D77" s="8">
        <f>D46*2</f>
        <v>347.67599999999999</v>
      </c>
      <c r="E77" s="40">
        <f>(C77/D77)/1000000</f>
        <v>3.0832812388545657E-6</v>
      </c>
    </row>
    <row r="78" spans="2:12" x14ac:dyDescent="0.25">
      <c r="B78" s="35">
        <v>2001</v>
      </c>
      <c r="C78" s="7">
        <f>C16+C47</f>
        <v>940.04740700000002</v>
      </c>
      <c r="D78" s="8">
        <f>D47*2</f>
        <v>339.14509999999996</v>
      </c>
      <c r="E78" s="40">
        <f>(C78/D78)/1000000</f>
        <v>2.7718147984446779E-6</v>
      </c>
    </row>
    <row r="79" spans="2:12" x14ac:dyDescent="0.25">
      <c r="B79" s="35">
        <v>2002</v>
      </c>
      <c r="C79" s="7">
        <f>C17+C48</f>
        <v>1018.38838</v>
      </c>
      <c r="D79" s="8">
        <f>D48*2</f>
        <v>386.16775999999999</v>
      </c>
      <c r="E79" s="40">
        <f>(C79/D79)/1000000</f>
        <v>2.6371657230008015E-6</v>
      </c>
    </row>
    <row r="80" spans="2:12" x14ac:dyDescent="0.25">
      <c r="B80" s="35">
        <v>2003</v>
      </c>
      <c r="C80" s="7">
        <f>C18+C49</f>
        <v>1038.2639630000001</v>
      </c>
      <c r="D80" s="8">
        <f>D49*2</f>
        <v>407.57828000000001</v>
      </c>
      <c r="E80" s="40">
        <f>(C80/D80)/1000000</f>
        <v>2.5473976753618962E-6</v>
      </c>
    </row>
    <row r="81" spans="2:5" x14ac:dyDescent="0.25">
      <c r="B81" s="35">
        <v>2004</v>
      </c>
      <c r="C81" s="7">
        <f>C19+C50</f>
        <v>1217.3023229999999</v>
      </c>
      <c r="D81" s="8">
        <f>D50*2</f>
        <v>440.83103999999997</v>
      </c>
      <c r="E81" s="40">
        <f>(C81/D81)/1000000</f>
        <v>2.76138069360996E-6</v>
      </c>
    </row>
    <row r="82" spans="2:5" x14ac:dyDescent="0.25">
      <c r="B82" s="35">
        <v>2005</v>
      </c>
      <c r="C82" s="7">
        <f>C20+C51</f>
        <v>1536.0551889999999</v>
      </c>
      <c r="D82" s="8">
        <f>D51*2</f>
        <v>510.04738000000003</v>
      </c>
      <c r="E82" s="40">
        <f>(C82/D82)/1000000</f>
        <v>3.0115931367003584E-6</v>
      </c>
    </row>
    <row r="83" spans="2:5" x14ac:dyDescent="0.25">
      <c r="B83" s="35">
        <v>2006</v>
      </c>
      <c r="C83" s="7">
        <f>C21+C52</f>
        <v>1674.9357299999999</v>
      </c>
      <c r="D83" s="8">
        <f>D52*2</f>
        <v>579.25911999999994</v>
      </c>
      <c r="E83" s="40">
        <f>(C83/D83)/1000000</f>
        <v>2.8915137840212167E-6</v>
      </c>
    </row>
    <row r="84" spans="2:5" x14ac:dyDescent="0.25">
      <c r="B84" s="35">
        <v>2007</v>
      </c>
      <c r="C84" s="7">
        <f>C22+C53</f>
        <v>2090.388798</v>
      </c>
      <c r="D84" s="8">
        <f>D53*2</f>
        <v>631.73307999999997</v>
      </c>
      <c r="E84" s="40">
        <f>(C84/D84)/1000000</f>
        <v>3.3089747302769074E-6</v>
      </c>
    </row>
    <row r="85" spans="2:5" x14ac:dyDescent="0.25">
      <c r="B85" s="35">
        <v>2008</v>
      </c>
      <c r="C85" s="7">
        <f>C23+C54</f>
        <v>2658.591101</v>
      </c>
      <c r="D85" s="8">
        <f>D54*2</f>
        <v>713.98906000000011</v>
      </c>
      <c r="E85" s="40">
        <f>(C85/D85)/1000000</f>
        <v>3.7235740012599064E-6</v>
      </c>
    </row>
    <row r="86" spans="2:5" x14ac:dyDescent="0.25">
      <c r="B86" s="35">
        <v>2009</v>
      </c>
      <c r="C86" s="7">
        <f>C24+C55</f>
        <v>1909.450292</v>
      </c>
      <c r="D86" s="8">
        <f>D55*2</f>
        <v>827.92747999999995</v>
      </c>
      <c r="E86" s="40">
        <f>(C86/D86)/1000000</f>
        <v>2.306301382821597E-6</v>
      </c>
    </row>
    <row r="87" spans="2:5" x14ac:dyDescent="0.25">
      <c r="B87" s="35">
        <v>2010</v>
      </c>
      <c r="C87" s="7">
        <f>C25+C56</f>
        <v>1915.172262</v>
      </c>
      <c r="D87" s="8">
        <f>D56*2</f>
        <v>953.45824000000005</v>
      </c>
      <c r="E87" s="40">
        <f>(C87/D87)/1000000</f>
        <v>2.00865877670741E-6</v>
      </c>
    </row>
    <row r="88" spans="2:5" x14ac:dyDescent="0.25">
      <c r="B88" s="35">
        <v>2011</v>
      </c>
      <c r="C88" s="7">
        <f>C26+C57</f>
        <v>2470.6055799999999</v>
      </c>
      <c r="D88" s="8">
        <f>D57*2</f>
        <v>899.81057999999996</v>
      </c>
      <c r="E88" s="40">
        <f>(C88/D88)/1000000</f>
        <v>2.7456951884251018E-6</v>
      </c>
    </row>
    <row r="89" spans="2:5" x14ac:dyDescent="0.25">
      <c r="B89" s="35">
        <v>2012</v>
      </c>
      <c r="C89" s="7">
        <f>C27+C58</f>
        <v>2247.7525559999999</v>
      </c>
      <c r="D89" s="8">
        <f>D58*2</f>
        <v>989.41625999999997</v>
      </c>
      <c r="E89" s="40">
        <f>(C89/D89)/1000000</f>
        <v>2.2717966611949553E-6</v>
      </c>
    </row>
    <row r="90" spans="2:5" x14ac:dyDescent="0.25">
      <c r="B90" s="35">
        <v>2013</v>
      </c>
      <c r="C90" s="7">
        <f>C28+C59</f>
        <v>2647.175538</v>
      </c>
      <c r="D90" s="8">
        <f>D59*2</f>
        <v>1170.8926799999999</v>
      </c>
      <c r="E90" s="40">
        <f>(C90/D90)/1000000</f>
        <v>2.2608182485178748E-6</v>
      </c>
    </row>
    <row r="91" spans="2:5" x14ac:dyDescent="0.25">
      <c r="B91" s="35">
        <v>2014</v>
      </c>
      <c r="C91" s="7">
        <f>C29+C60</f>
        <v>3818.3010549999999</v>
      </c>
      <c r="D91" s="8">
        <f>D60*2</f>
        <v>1214.6188999999999</v>
      </c>
      <c r="E91" s="40">
        <f>(C91/D91)/1000000</f>
        <v>3.1436206492423265E-6</v>
      </c>
    </row>
    <row r="92" spans="2:5" x14ac:dyDescent="0.25">
      <c r="B92" s="33">
        <v>2015</v>
      </c>
      <c r="C92" s="7">
        <f>C30+C61</f>
        <v>3872.0835889999998</v>
      </c>
      <c r="D92" s="8">
        <f>D61*2</f>
        <v>1290.6626000000001</v>
      </c>
      <c r="E92" s="40">
        <f>(C92/D92)/1000000</f>
        <v>3.0000742169177284E-6</v>
      </c>
    </row>
    <row r="93" spans="2:5" x14ac:dyDescent="0.25">
      <c r="B93" t="s">
        <v>102</v>
      </c>
      <c r="C93" s="25"/>
      <c r="D93" s="15"/>
      <c r="E93" s="39"/>
    </row>
  </sheetData>
  <mergeCells count="3">
    <mergeCell ref="B4:E4"/>
    <mergeCell ref="B35:E35"/>
    <mergeCell ref="B66:E66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8"/>
  <sheetViews>
    <sheetView topLeftCell="A64" zoomScale="90" zoomScaleNormal="90" workbookViewId="0">
      <selection activeCell="F34" sqref="F34:F58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17.85546875" customWidth="1"/>
    <col min="5" max="5" width="27.42578125" bestFit="1" customWidth="1"/>
    <col min="6" max="6" width="21" bestFit="1" customWidth="1"/>
    <col min="7" max="7" width="13.7109375" bestFit="1" customWidth="1"/>
    <col min="9" max="9" width="5.5703125" customWidth="1"/>
    <col min="10" max="10" width="2.42578125" customWidth="1"/>
    <col min="11" max="11" width="7" customWidth="1"/>
  </cols>
  <sheetData>
    <row r="3" spans="1:21" ht="15.75" x14ac:dyDescent="0.25">
      <c r="A3" s="83" t="s">
        <v>142</v>
      </c>
      <c r="B3" s="82"/>
      <c r="C3" s="82"/>
      <c r="D3" s="82"/>
      <c r="E3" s="82"/>
      <c r="F3" s="82"/>
    </row>
    <row r="4" spans="1:21" ht="90" x14ac:dyDescent="0.25">
      <c r="A4" s="38" t="s">
        <v>28</v>
      </c>
      <c r="B4" s="37" t="s">
        <v>141</v>
      </c>
      <c r="C4" s="29" t="s">
        <v>140</v>
      </c>
      <c r="D4" s="81" t="s">
        <v>139</v>
      </c>
      <c r="E4" s="37" t="s">
        <v>138</v>
      </c>
      <c r="F4" s="36" t="s">
        <v>137</v>
      </c>
    </row>
    <row r="5" spans="1:21" x14ac:dyDescent="0.25">
      <c r="A5" s="35">
        <v>1991</v>
      </c>
      <c r="B5" s="7">
        <v>553.12448799999993</v>
      </c>
      <c r="C5" s="77">
        <v>881.41649700000005</v>
      </c>
      <c r="D5" s="16">
        <v>83.976439999999997</v>
      </c>
      <c r="E5" s="16">
        <v>218.072048</v>
      </c>
      <c r="F5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0.50307435263002198</v>
      </c>
      <c r="G5" s="18" t="s">
        <v>136</v>
      </c>
    </row>
    <row r="6" spans="1:21" x14ac:dyDescent="0.25">
      <c r="A6" s="35">
        <v>1992</v>
      </c>
      <c r="B6" s="7">
        <v>463.57084799999996</v>
      </c>
      <c r="C6" s="77">
        <v>983.24995899999999</v>
      </c>
      <c r="D6" s="16">
        <v>157.485984</v>
      </c>
      <c r="E6" s="16">
        <v>433.62799100000001</v>
      </c>
      <c r="F6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0.32717768527627938</v>
      </c>
      <c r="G6" s="1"/>
      <c r="I6" s="18"/>
      <c r="J6" s="18"/>
      <c r="K6" s="18"/>
    </row>
    <row r="7" spans="1:21" x14ac:dyDescent="0.25">
      <c r="A7" s="35">
        <v>1993</v>
      </c>
      <c r="B7" s="7">
        <v>384.58038399999998</v>
      </c>
      <c r="C7" s="77">
        <v>959.41936999999996</v>
      </c>
      <c r="D7" s="16">
        <v>171.182816</v>
      </c>
      <c r="E7" s="16">
        <v>473.60294699999997</v>
      </c>
      <c r="F7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0.26837012894894086</v>
      </c>
      <c r="G7" s="1"/>
      <c r="I7" s="70" t="s">
        <v>116</v>
      </c>
    </row>
    <row r="8" spans="1:21" x14ac:dyDescent="0.25">
      <c r="A8" s="35">
        <v>1994</v>
      </c>
      <c r="B8" s="7">
        <v>506.04859199999999</v>
      </c>
      <c r="C8" s="77">
        <v>1017.331577</v>
      </c>
      <c r="D8" s="16">
        <v>242.111728</v>
      </c>
      <c r="E8" s="16">
        <v>632.10264900000004</v>
      </c>
      <c r="F8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0.30680131648971853</v>
      </c>
      <c r="G8" s="1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5">
      <c r="A9" s="35">
        <v>1995</v>
      </c>
      <c r="B9" s="7">
        <v>333.70431999999994</v>
      </c>
      <c r="C9" s="77">
        <v>1038.4779860000001</v>
      </c>
      <c r="D9" s="16">
        <v>395.32838400000003</v>
      </c>
      <c r="E9" s="16">
        <v>792.92823299999998</v>
      </c>
      <c r="F9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0.18221207099657663</v>
      </c>
      <c r="G9" s="1"/>
      <c r="J9" s="69"/>
      <c r="K9" s="69"/>
      <c r="L9" s="69"/>
    </row>
    <row r="10" spans="1:21" x14ac:dyDescent="0.25">
      <c r="A10" s="35">
        <v>1996</v>
      </c>
      <c r="B10" s="7">
        <v>142.22988800000007</v>
      </c>
      <c r="C10" s="77">
        <v>1068.2126330000001</v>
      </c>
      <c r="D10" s="16">
        <v>561.15455999999995</v>
      </c>
      <c r="E10" s="16">
        <v>1032.147324</v>
      </c>
      <c r="F10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6.7716910868530739E-2</v>
      </c>
      <c r="G10" s="1"/>
      <c r="H10" s="69"/>
      <c r="J10" s="69"/>
      <c r="K10" s="69"/>
      <c r="M10" s="69" t="s">
        <v>135</v>
      </c>
    </row>
    <row r="11" spans="1:21" x14ac:dyDescent="0.25">
      <c r="A11" s="35">
        <v>1997</v>
      </c>
      <c r="B11" s="7">
        <v>543.516032</v>
      </c>
      <c r="C11" s="77">
        <v>1133.477727</v>
      </c>
      <c r="D11" s="16">
        <v>467.22470399999997</v>
      </c>
      <c r="E11" s="16">
        <v>969.76201700000001</v>
      </c>
      <c r="F11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0.2584184867894927</v>
      </c>
      <c r="G11" s="1"/>
    </row>
    <row r="12" spans="1:21" x14ac:dyDescent="0.25">
      <c r="A12" s="35">
        <v>1998</v>
      </c>
      <c r="B12" s="7">
        <v>343.44991999999996</v>
      </c>
      <c r="C12" s="77">
        <v>1185.2250309999999</v>
      </c>
      <c r="D12" s="16">
        <v>502.66847999999999</v>
      </c>
      <c r="E12" s="16">
        <v>942.82702099999995</v>
      </c>
      <c r="F12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0.16139169137203038</v>
      </c>
      <c r="G12" s="1"/>
    </row>
    <row r="13" spans="1:21" x14ac:dyDescent="0.25">
      <c r="A13" s="35">
        <v>1999</v>
      </c>
      <c r="B13" s="7">
        <v>401.98185599999999</v>
      </c>
      <c r="C13" s="77">
        <v>1221.7329010000001</v>
      </c>
      <c r="D13" s="16">
        <v>395.62396799999999</v>
      </c>
      <c r="E13" s="16">
        <v>718.368246</v>
      </c>
      <c r="F13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0.20719633954218777</v>
      </c>
      <c r="G13" s="1"/>
    </row>
    <row r="14" spans="1:21" x14ac:dyDescent="0.25">
      <c r="A14" s="35">
        <v>2000</v>
      </c>
      <c r="B14" s="7">
        <v>292.64948200000003</v>
      </c>
      <c r="C14" s="77">
        <v>1182.814787</v>
      </c>
      <c r="D14" s="16">
        <v>389.66670299999998</v>
      </c>
      <c r="E14" s="16">
        <v>800.71074399999998</v>
      </c>
      <c r="F14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0.14754006309788206</v>
      </c>
      <c r="G14" s="1"/>
    </row>
    <row r="15" spans="1:21" x14ac:dyDescent="0.25">
      <c r="A15" s="35">
        <v>2001</v>
      </c>
      <c r="B15" s="7">
        <v>171.90531099999998</v>
      </c>
      <c r="C15" s="77">
        <v>1144.9792580000001</v>
      </c>
      <c r="D15" s="16">
        <v>384.07104800000002</v>
      </c>
      <c r="E15" s="16">
        <v>806.63776399999995</v>
      </c>
      <c r="F15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8.8083527178827808E-2</v>
      </c>
      <c r="G15" s="1"/>
    </row>
    <row r="16" spans="1:21" x14ac:dyDescent="0.25">
      <c r="A16" s="35">
        <v>2002</v>
      </c>
      <c r="B16" s="7">
        <v>144.00849600000004</v>
      </c>
      <c r="C16" s="77">
        <v>1201.0997769999999</v>
      </c>
      <c r="D16" s="16">
        <v>437.18994199999997</v>
      </c>
      <c r="E16" s="16">
        <v>914.29077400000006</v>
      </c>
      <c r="F16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6.8076552545780961E-2</v>
      </c>
      <c r="G16" s="1"/>
    </row>
    <row r="17" spans="1:7" x14ac:dyDescent="0.25">
      <c r="A17" s="35">
        <v>2003</v>
      </c>
      <c r="B17" s="7">
        <v>188.75320100000005</v>
      </c>
      <c r="C17" s="77">
        <v>1198.522637</v>
      </c>
      <c r="D17" s="16">
        <v>424.755381</v>
      </c>
      <c r="E17" s="16">
        <v>964.07554868999978</v>
      </c>
      <c r="F17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8.7280754348629183E-2</v>
      </c>
      <c r="G17" s="1"/>
    </row>
    <row r="18" spans="1:7" x14ac:dyDescent="0.25">
      <c r="A18" s="35">
        <v>2004</v>
      </c>
      <c r="B18" s="7">
        <v>106.860409</v>
      </c>
      <c r="C18" s="77">
        <v>1414.1092617499999</v>
      </c>
      <c r="D18" s="16">
        <v>555.220957</v>
      </c>
      <c r="E18" s="16">
        <v>1096.5766716700007</v>
      </c>
      <c r="F18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4.2562236708928829E-2</v>
      </c>
      <c r="G18" s="1"/>
    </row>
    <row r="19" spans="1:7" x14ac:dyDescent="0.25">
      <c r="A19" s="35">
        <v>2005</v>
      </c>
      <c r="B19" s="7">
        <v>322.41781700000001</v>
      </c>
      <c r="C19" s="77">
        <v>1724.6291241099998</v>
      </c>
      <c r="D19" s="16">
        <v>606.81868599999996</v>
      </c>
      <c r="E19" s="16">
        <v>1034.5303382900004</v>
      </c>
      <c r="F19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0.11685363654899138</v>
      </c>
      <c r="G19" s="1"/>
    </row>
    <row r="20" spans="1:7" x14ac:dyDescent="0.25">
      <c r="A20" s="35">
        <v>2006</v>
      </c>
      <c r="B20" s="7">
        <v>186.05574999999999</v>
      </c>
      <c r="C20" s="77">
        <v>1872.3784980099981</v>
      </c>
      <c r="D20" s="16">
        <v>744.43998999999997</v>
      </c>
      <c r="E20" s="16">
        <v>1257.3132665799999</v>
      </c>
      <c r="F20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5.9448585993379453E-2</v>
      </c>
      <c r="G20" s="1"/>
    </row>
    <row r="21" spans="1:7" x14ac:dyDescent="0.25">
      <c r="A21" s="35">
        <v>2007</v>
      </c>
      <c r="B21" s="7">
        <v>-228.09925199999998</v>
      </c>
      <c r="C21" s="75">
        <v>2122.5042788000019</v>
      </c>
      <c r="D21" s="16">
        <v>1159.244025</v>
      </c>
      <c r="E21" s="16">
        <v>1695.4131790200004</v>
      </c>
      <c r="F21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-5.9744416824098305E-2</v>
      </c>
      <c r="G21" s="1"/>
    </row>
    <row r="22" spans="1:7" x14ac:dyDescent="0.25">
      <c r="A22" s="35">
        <v>2008</v>
      </c>
      <c r="B22" s="7">
        <v>-448.80335700000001</v>
      </c>
      <c r="C22" s="75">
        <v>2146.3400352200028</v>
      </c>
      <c r="D22" s="16">
        <v>1553.6972290000001</v>
      </c>
      <c r="E22" s="16">
        <v>2236.8973823599977</v>
      </c>
      <c r="F22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-0.10239083906337562</v>
      </c>
      <c r="G22" s="1"/>
    </row>
    <row r="23" spans="1:7" x14ac:dyDescent="0.25">
      <c r="A23" s="35">
        <v>2009</v>
      </c>
      <c r="B23" s="7">
        <v>489.94446000000005</v>
      </c>
      <c r="C23" s="75">
        <v>2095.9589286500013</v>
      </c>
      <c r="D23" s="16">
        <v>709.75291600000003</v>
      </c>
      <c r="E23" s="16">
        <v>1750.4526144300014</v>
      </c>
      <c r="F23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0.1273770251863581</v>
      </c>
      <c r="G23" s="1"/>
    </row>
    <row r="24" spans="1:7" x14ac:dyDescent="0.25">
      <c r="A24" s="35">
        <v>2010</v>
      </c>
      <c r="B24" s="7">
        <v>751.46944600000006</v>
      </c>
      <c r="C24" s="75">
        <v>2166.04730251</v>
      </c>
      <c r="D24" s="16">
        <v>581.85140799999999</v>
      </c>
      <c r="E24" s="16">
        <v>2018.9772672800029</v>
      </c>
      <c r="F24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0.17956153744581421</v>
      </c>
      <c r="G24" s="1"/>
    </row>
    <row r="25" spans="1:7" x14ac:dyDescent="0.25">
      <c r="A25" s="35">
        <v>2011</v>
      </c>
      <c r="B25" s="7">
        <v>838.28004799999997</v>
      </c>
      <c r="C25" s="75">
        <v>2284.3647235700028</v>
      </c>
      <c r="D25" s="16">
        <v>816.16276600000003</v>
      </c>
      <c r="E25" s="16">
        <v>2563.9037290099977</v>
      </c>
      <c r="F25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0.17290297684607589</v>
      </c>
      <c r="G25" s="1"/>
    </row>
    <row r="26" spans="1:7" x14ac:dyDescent="0.25">
      <c r="A26" s="35">
        <v>2012</v>
      </c>
      <c r="B26" s="7">
        <v>572.87089800000001</v>
      </c>
      <c r="C26" s="75">
        <v>2636.1765412600002</v>
      </c>
      <c r="D26" s="16">
        <v>837.44082900000001</v>
      </c>
      <c r="E26" s="16">
        <v>2705.0876101299973</v>
      </c>
      <c r="F26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0.10725380392409865</v>
      </c>
      <c r="G26" s="1"/>
    </row>
    <row r="27" spans="1:7" x14ac:dyDescent="0.25">
      <c r="A27" s="35">
        <v>2013</v>
      </c>
      <c r="B27" s="7">
        <v>96.485791999999947</v>
      </c>
      <c r="C27" s="75">
        <v>2651.0931387399996</v>
      </c>
      <c r="D27" s="16">
        <v>1275.344873</v>
      </c>
      <c r="E27" s="16">
        <v>2581.5323848800022</v>
      </c>
      <c r="F27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1.8439269457457708E-2</v>
      </c>
      <c r="G27" s="1"/>
    </row>
    <row r="28" spans="1:7" x14ac:dyDescent="0.25">
      <c r="A28" s="35">
        <v>2014</v>
      </c>
      <c r="B28" s="7">
        <v>-541.10438500000032</v>
      </c>
      <c r="C28" s="75">
        <v>2568.3085408999968</v>
      </c>
      <c r="D28" s="16">
        <v>2179.7027200000002</v>
      </c>
      <c r="E28" s="16">
        <v>2532.8550979199972</v>
      </c>
      <c r="F28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-0.10607469654221269</v>
      </c>
      <c r="G28" s="1"/>
    </row>
    <row r="29" spans="1:7" x14ac:dyDescent="0.25">
      <c r="A29" s="33">
        <v>2015</v>
      </c>
      <c r="B29" s="3">
        <v>-685.32762900000012</v>
      </c>
      <c r="C29" s="7">
        <v>2443.4283642899991</v>
      </c>
      <c r="D29" s="16">
        <v>2278.7056090000001</v>
      </c>
      <c r="E29" s="16">
        <v>2376.0279714999997</v>
      </c>
      <c r="F29" s="80">
        <f>Tabla19101113[[#This Row],[Total Balanza Comercial de Colombia (US$ millones)]]/(Tabla19101113[[#This Row],[Total exportaciones de Colombia hacia el mundo
  (US$ millones FOB)]]+Tabla19101113[[#This Row],[Total Importaciones Colombia (US$millones CIF)]])</f>
        <v>-0.14220019463827388</v>
      </c>
      <c r="G29" s="1"/>
    </row>
    <row r="30" spans="1:7" x14ac:dyDescent="0.25">
      <c r="A30" t="s">
        <v>134</v>
      </c>
      <c r="B30" s="45"/>
      <c r="C30" s="45"/>
      <c r="D30" s="44"/>
      <c r="E30" s="44"/>
      <c r="F30" s="79"/>
      <c r="G30" s="1"/>
    </row>
    <row r="32" spans="1:7" ht="15.75" x14ac:dyDescent="0.25">
      <c r="A32" s="31" t="s">
        <v>133</v>
      </c>
      <c r="B32" s="31"/>
      <c r="C32" s="31"/>
      <c r="D32" s="31"/>
      <c r="E32" s="31"/>
      <c r="F32" s="31"/>
      <c r="G32" s="31"/>
    </row>
    <row r="33" spans="1:17" ht="75" x14ac:dyDescent="0.25">
      <c r="A33" s="30" t="s">
        <v>28</v>
      </c>
      <c r="B33" s="29" t="s">
        <v>132</v>
      </c>
      <c r="C33" s="29" t="s">
        <v>99</v>
      </c>
      <c r="D33" s="29" t="s">
        <v>131</v>
      </c>
      <c r="E33" s="29" t="s">
        <v>130</v>
      </c>
      <c r="F33" s="29" t="s">
        <v>127</v>
      </c>
      <c r="G33" s="30" t="s">
        <v>119</v>
      </c>
    </row>
    <row r="34" spans="1:17" x14ac:dyDescent="0.25">
      <c r="A34" s="27">
        <v>1991</v>
      </c>
      <c r="B34" s="7">
        <v>637.10092799999995</v>
      </c>
      <c r="C34" s="75">
        <v>2823.8</v>
      </c>
      <c r="D34" s="74">
        <v>2304.110592</v>
      </c>
      <c r="E34" s="77">
        <v>7.2686346239999997</v>
      </c>
      <c r="F34" s="68">
        <f>((Tabla1910111314[[#This Row],[Total exportaciones del grupo
 a USA (US$ millones)]]*100000/Tabla1910111314[[#This Row],[Total exportaciones
 a USA (US$ millones)]])/((D34/1000/E34)))</f>
        <v>71174.401176415748</v>
      </c>
      <c r="G34" s="8" t="str">
        <f>IF(Tabla1910111314[[#This Row],[Indice de Balassa]]&gt;0.33,"VENTAJA","NO")</f>
        <v>VENTAJA</v>
      </c>
    </row>
    <row r="35" spans="1:17" x14ac:dyDescent="0.25">
      <c r="A35" s="27">
        <v>1992</v>
      </c>
      <c r="B35" s="7">
        <v>621.05683199999999</v>
      </c>
      <c r="C35" s="75">
        <v>2722.5</v>
      </c>
      <c r="D35" s="74">
        <v>2214.1557760000001</v>
      </c>
      <c r="E35" s="77">
        <v>6.9160427520000001</v>
      </c>
      <c r="F35" s="68">
        <f>((Tabla1910111314[[#This Row],[Total exportaciones del grupo
 a USA (US$ millones)]]*100000/Tabla1910111314[[#This Row],[Total exportaciones
 a USA (US$ millones)]])/((D35/1000/E35)))</f>
        <v>71254.607512742805</v>
      </c>
      <c r="G35" s="8" t="str">
        <f>IF(Tabla1910111314[[#This Row],[Indice de Balassa]]&gt;0.33,"VENTAJA","NO")</f>
        <v>VENTAJA</v>
      </c>
    </row>
    <row r="36" spans="1:17" x14ac:dyDescent="0.25">
      <c r="A36" s="27">
        <v>1993</v>
      </c>
      <c r="B36" s="7">
        <v>555.76319999999998</v>
      </c>
      <c r="C36" s="75">
        <v>2850.21</v>
      </c>
      <c r="D36" s="74">
        <v>2087.4220799999998</v>
      </c>
      <c r="E36" s="77">
        <v>7.1234385920000003</v>
      </c>
      <c r="F36" s="68">
        <f>((Tabla1910111314[[#This Row],[Total exportaciones del grupo
 a USA (US$ millones)]]*100000/Tabla1910111314[[#This Row],[Total exportaciones
 a USA (US$ millones)]])/((D36/1000/E36)))</f>
        <v>66541.462029257091</v>
      </c>
      <c r="G36" s="8" t="str">
        <f>IF(Tabla1910111314[[#This Row],[Indice de Balassa]]&gt;0.33,"VENTAJA","NO")</f>
        <v>VENTAJA</v>
      </c>
      <c r="L36" s="70" t="s">
        <v>129</v>
      </c>
      <c r="M36" s="78"/>
      <c r="N36" s="78"/>
      <c r="O36" s="78"/>
      <c r="P36" s="78"/>
      <c r="Q36" s="78"/>
    </row>
    <row r="37" spans="1:17" x14ac:dyDescent="0.25">
      <c r="A37" s="27">
        <v>1994</v>
      </c>
      <c r="B37" s="7">
        <v>748.16031999999996</v>
      </c>
      <c r="C37" s="75">
        <v>3164.92</v>
      </c>
      <c r="D37" s="74">
        <v>3191.220992</v>
      </c>
      <c r="E37" s="77">
        <v>8.5375165440000007</v>
      </c>
      <c r="F37" s="68">
        <f>((Tabla1910111314[[#This Row],[Total exportaciones del grupo
 a USA (US$ millones)]]*100000/Tabla1910111314[[#This Row],[Total exportaciones
 a USA (US$ millones)]])/((D37/1000/E37)))</f>
        <v>63242.148010304598</v>
      </c>
      <c r="G37" s="8" t="str">
        <f>IF(Tabla1910111314[[#This Row],[Indice de Balassa]]&gt;0.33,"VENTAJA","NO")</f>
        <v>VENTAJA</v>
      </c>
      <c r="L37" s="53"/>
      <c r="M37" s="69" t="s">
        <v>128</v>
      </c>
      <c r="N37" s="69"/>
      <c r="O37" s="69"/>
      <c r="P37" s="69"/>
    </row>
    <row r="38" spans="1:17" x14ac:dyDescent="0.25">
      <c r="A38" s="27">
        <v>1995</v>
      </c>
      <c r="B38" s="7">
        <v>729.03270399999997</v>
      </c>
      <c r="C38" s="75">
        <v>3627.72</v>
      </c>
      <c r="D38" s="74">
        <v>3098.9209599999999</v>
      </c>
      <c r="E38" s="77">
        <v>10.201048064</v>
      </c>
      <c r="F38" s="68">
        <f>((Tabla1910111314[[#This Row],[Total exportaciones del grupo
 a USA (US$ millones)]]*100000/Tabla1910111314[[#This Row],[Total exportaciones
 a USA (US$ millones)]])/((D38/1000/E38)))</f>
        <v>66152.695670112254</v>
      </c>
      <c r="G38" s="8" t="str">
        <f>IF(Tabla1910111314[[#This Row],[Indice de Balassa]]&gt;0.33,"VENTAJA","NO")</f>
        <v>VENTAJA</v>
      </c>
      <c r="H38" s="18" t="s">
        <v>127</v>
      </c>
      <c r="J38" t="s">
        <v>31</v>
      </c>
      <c r="K38" s="14"/>
      <c r="L38" s="14"/>
      <c r="M38" s="14"/>
      <c r="N38" s="14"/>
      <c r="O38" s="14"/>
      <c r="P38" s="14"/>
      <c r="Q38" s="14"/>
    </row>
    <row r="39" spans="1:17" x14ac:dyDescent="0.25">
      <c r="A39" s="27">
        <v>1996</v>
      </c>
      <c r="B39" s="7">
        <v>703.38444800000002</v>
      </c>
      <c r="C39" s="75">
        <v>4282.93</v>
      </c>
      <c r="D39" s="74">
        <v>2785.8496</v>
      </c>
      <c r="E39" s="77">
        <v>10.647555071999999</v>
      </c>
      <c r="F39" s="68">
        <f>((Tabla1910111314[[#This Row],[Total exportaciones del grupo
 a USA (US$ millones)]]*100000/Tabla1910111314[[#This Row],[Total exportaciones
 a USA (US$ millones)]])/((D39/1000/E39)))</f>
        <v>62768.827172724348</v>
      </c>
      <c r="G39" s="8" t="str">
        <f>IF(Tabla1910111314[[#This Row],[Indice de Balassa]]&gt;0.33,"VENTAJA","NO")</f>
        <v>VENTAJA</v>
      </c>
      <c r="L39" s="53"/>
      <c r="M39" s="69"/>
      <c r="N39" s="69"/>
      <c r="O39" s="69"/>
      <c r="P39" s="69"/>
      <c r="Q39" s="53"/>
    </row>
    <row r="40" spans="1:17" x14ac:dyDescent="0.25">
      <c r="A40" s="27">
        <v>1997</v>
      </c>
      <c r="B40" s="7">
        <v>1010.740736</v>
      </c>
      <c r="C40" s="75">
        <v>4379.28</v>
      </c>
      <c r="D40" s="74">
        <v>3607.7079039999999</v>
      </c>
      <c r="E40" s="77">
        <v>11.549019136</v>
      </c>
      <c r="F40" s="68">
        <f>((Tabla1910111314[[#This Row],[Total exportaciones del grupo
 a USA (US$ millones)]]*100000/Tabla1910111314[[#This Row],[Total exportaciones
 a USA (US$ millones)]])/((D40/1000/E40)))</f>
        <v>73884.066200254616</v>
      </c>
      <c r="G40" s="8" t="str">
        <f>IF(Tabla1910111314[[#This Row],[Indice de Balassa]]&gt;0.33,"VENTAJA","NO")</f>
        <v>VENTAJA</v>
      </c>
      <c r="L40" s="14" t="s">
        <v>126</v>
      </c>
      <c r="M40" s="14"/>
      <c r="N40" s="14"/>
      <c r="O40" s="14"/>
      <c r="P40" s="14"/>
      <c r="Q40" s="14"/>
    </row>
    <row r="41" spans="1:17" x14ac:dyDescent="0.25">
      <c r="A41" s="27">
        <v>1998</v>
      </c>
      <c r="B41" s="7">
        <v>846.11839999999995</v>
      </c>
      <c r="C41" s="75">
        <v>4139.68</v>
      </c>
      <c r="D41" s="74">
        <v>3335.9564799999998</v>
      </c>
      <c r="E41" s="77">
        <v>10.8212224</v>
      </c>
      <c r="F41" s="68">
        <f>((Tabla1910111314[[#This Row],[Total exportaciones del grupo
 a USA (US$ millones)]]*100000/Tabla1910111314[[#This Row],[Total exportaciones
 a USA (US$ millones)]])/((D41/1000/E41)))</f>
        <v>66301.036034590739</v>
      </c>
      <c r="G41" s="8" t="str">
        <f>IF(Tabla1910111314[[#This Row],[Indice de Balassa]]&gt;0.33,"VENTAJA","NO")</f>
        <v>VENTAJA</v>
      </c>
      <c r="M41" t="s">
        <v>125</v>
      </c>
    </row>
    <row r="42" spans="1:17" x14ac:dyDescent="0.25">
      <c r="A42" s="27">
        <v>1999</v>
      </c>
      <c r="B42" s="7">
        <v>797.60582399999998</v>
      </c>
      <c r="C42" s="75">
        <v>5817.43</v>
      </c>
      <c r="D42" s="74">
        <v>2695.9298560000002</v>
      </c>
      <c r="E42" s="77">
        <v>11.617030143999999</v>
      </c>
      <c r="F42" s="68">
        <f>((Tabla1910111314[[#This Row],[Total exportaciones del grupo
 a USA (US$ millones)]]*100000/Tabla1910111314[[#This Row],[Total exportaciones
 a USA (US$ millones)]])/((D42/1000/E42)))</f>
        <v>59080.434171422654</v>
      </c>
      <c r="G42" s="8" t="str">
        <f>IF(Tabla1910111314[[#This Row],[Indice de Balassa]]&gt;0.33,"VENTAJA","NO")</f>
        <v>VENTAJA</v>
      </c>
    </row>
    <row r="43" spans="1:17" x14ac:dyDescent="0.25">
      <c r="A43" s="27">
        <v>2000</v>
      </c>
      <c r="B43" s="7">
        <v>682.31618500000002</v>
      </c>
      <c r="C43" s="75">
        <v>6632.13</v>
      </c>
      <c r="D43" s="74">
        <v>2405.215001</v>
      </c>
      <c r="E43" s="77">
        <v>13.158400846999999</v>
      </c>
      <c r="F43" s="68">
        <f>((Tabla1910111314[[#This Row],[Total exportaciones del grupo
 a USA (US$ millones)]]*100000/Tabla1910111314[[#This Row],[Total exportaciones
 a USA (US$ millones)]])/((D43/1000/E43)))</f>
        <v>56283.597826755948</v>
      </c>
      <c r="G43" s="8" t="str">
        <f>IF(Tabla1910111314[[#This Row],[Indice de Balassa]]&gt;0.33,"VENTAJA","NO")</f>
        <v>VENTAJA</v>
      </c>
    </row>
    <row r="44" spans="1:17" x14ac:dyDescent="0.25">
      <c r="A44" s="27">
        <v>2001</v>
      </c>
      <c r="B44" s="7">
        <v>555.976359</v>
      </c>
      <c r="C44" s="75">
        <v>5344.53</v>
      </c>
      <c r="D44" s="74">
        <v>2138.679772</v>
      </c>
      <c r="E44" s="77">
        <v>12.301486486</v>
      </c>
      <c r="F44" s="68">
        <f>((Tabla1910111314[[#This Row],[Total exportaciones del grupo
 a USA (US$ millones)]]*100000/Tabla1910111314[[#This Row],[Total exportaciones
 a USA (US$ millones)]])/((D44/1000/E44)))</f>
        <v>59835.460521450274</v>
      </c>
      <c r="G44" s="8" t="str">
        <f>IF(Tabla1910111314[[#This Row],[Indice de Balassa]]&gt;0.33,"VENTAJA","NO")</f>
        <v>VENTAJA</v>
      </c>
    </row>
    <row r="45" spans="1:17" x14ac:dyDescent="0.25">
      <c r="A45" s="27">
        <v>2002</v>
      </c>
      <c r="B45" s="7">
        <v>581.19843800000001</v>
      </c>
      <c r="C45" s="75">
        <v>5328.47</v>
      </c>
      <c r="D45" s="74">
        <v>2078.6522009999999</v>
      </c>
      <c r="E45" s="77">
        <v>11.897488381000001</v>
      </c>
      <c r="F45" s="68">
        <f>((Tabla1910111314[[#This Row],[Total exportaciones del grupo
 a USA (US$ millones)]]*100000/Tabla1910111314[[#This Row],[Total exportaciones
 a USA (US$ millones)]])/((D45/1000/E45)))</f>
        <v>62430.293018838529</v>
      </c>
      <c r="G45" s="8" t="str">
        <f>IF(Tabla1910111314[[#This Row],[Indice de Balassa]]&gt;0.33,"VENTAJA","NO")</f>
        <v>VENTAJA</v>
      </c>
    </row>
    <row r="46" spans="1:17" x14ac:dyDescent="0.25">
      <c r="A46" s="27">
        <v>2003</v>
      </c>
      <c r="B46" s="7">
        <v>613.50858200000005</v>
      </c>
      <c r="C46" s="75">
        <v>6160.2</v>
      </c>
      <c r="D46" s="74">
        <v>2115.6497720000002</v>
      </c>
      <c r="E46" s="77">
        <v>13.092218068999999</v>
      </c>
      <c r="F46" s="68">
        <f>((Tabla1910111314[[#This Row],[Total exportaciones del grupo
 a USA (US$ millones)]]*100000/Tabla1910111314[[#This Row],[Total exportaciones
 a USA (US$ millones)]])/((D46/1000/E46)))</f>
        <v>61630.442330299724</v>
      </c>
      <c r="G46" s="8" t="str">
        <f>IF(Tabla1910111314[[#This Row],[Indice de Balassa]]&gt;0.33,"VENTAJA","NO")</f>
        <v>VENTAJA</v>
      </c>
    </row>
    <row r="47" spans="1:17" x14ac:dyDescent="0.25">
      <c r="A47" s="27">
        <v>2004</v>
      </c>
      <c r="B47" s="7">
        <v>662.081366</v>
      </c>
      <c r="C47" s="75">
        <v>7042.2</v>
      </c>
      <c r="D47" s="74">
        <v>2562.0600450000002</v>
      </c>
      <c r="E47" s="77">
        <v>16.729677706</v>
      </c>
      <c r="F47" s="68">
        <f>((Tabla1910111314[[#This Row],[Total exportaciones del grupo
 a USA (US$ millones)]]*100000/Tabla1910111314[[#This Row],[Total exportaciones
 a USA (US$ millones)]])/((D47/1000/E47)))</f>
        <v>61390.515578366489</v>
      </c>
      <c r="G47" s="8" t="str">
        <f>IF(Tabla1910111314[[#This Row],[Indice de Balassa]]&gt;0.33,"VENTAJA","NO")</f>
        <v>VENTAJA</v>
      </c>
    </row>
    <row r="48" spans="1:17" x14ac:dyDescent="0.25">
      <c r="A48" s="27">
        <v>2005</v>
      </c>
      <c r="B48" s="7">
        <v>929.23650299999997</v>
      </c>
      <c r="C48" s="75">
        <v>8851.6299999999992</v>
      </c>
      <c r="D48" s="74">
        <v>3414.45136</v>
      </c>
      <c r="E48" s="77">
        <v>21.190438735000001</v>
      </c>
      <c r="F48" s="68">
        <f>((Tabla1910111314[[#This Row],[Total exportaciones del grupo
 a USA (US$ millones)]]*100000/Tabla1910111314[[#This Row],[Total exportaciones
 a USA (US$ millones)]])/((D48/1000/E48)))</f>
        <v>65151.141290218278</v>
      </c>
      <c r="G48" s="8" t="str">
        <f>IF(Tabla1910111314[[#This Row],[Indice de Balassa]]&gt;0.33,"VENTAJA","NO")</f>
        <v>VENTAJA</v>
      </c>
    </row>
    <row r="49" spans="1:22" x14ac:dyDescent="0.25">
      <c r="A49" s="27">
        <v>2006</v>
      </c>
      <c r="B49" s="7">
        <v>930.49573999999996</v>
      </c>
      <c r="C49" s="75">
        <v>9948.23</v>
      </c>
      <c r="D49" s="74">
        <v>3636.147136</v>
      </c>
      <c r="E49" s="77">
        <v>24.390975102999999</v>
      </c>
      <c r="F49" s="68">
        <f>((Tabla1910111314[[#This Row],[Total exportaciones del grupo
 a USA (US$ millones)]]*100000/Tabla1910111314[[#This Row],[Total exportaciones
 a USA (US$ millones)]])/((D49/1000/E49)))</f>
        <v>62741.700612125984</v>
      </c>
      <c r="G49" s="8" t="str">
        <f>IF(Tabla1910111314[[#This Row],[Indice de Balassa]]&gt;0.33,"VENTAJA","NO")</f>
        <v>VENTAJA</v>
      </c>
      <c r="L49" s="76"/>
    </row>
    <row r="50" spans="1:22" x14ac:dyDescent="0.25">
      <c r="A50" s="27">
        <v>2007</v>
      </c>
      <c r="B50" s="7">
        <v>931.14477299999999</v>
      </c>
      <c r="C50" s="75">
        <v>10609.17</v>
      </c>
      <c r="D50" s="74">
        <v>4207.7195140000003</v>
      </c>
      <c r="E50" s="75">
        <v>29.991332</v>
      </c>
      <c r="F50" s="68">
        <f>((Tabla1910111314[[#This Row],[Total exportaciones del grupo
 a USA (US$ millones)]]*100000/Tabla1910111314[[#This Row],[Total exportaciones
 a USA (US$ millones)]])/((D50/1000/E50)))</f>
        <v>62558.276242174783</v>
      </c>
      <c r="G50" s="8" t="str">
        <f>IF(Tabla1910111314[[#This Row],[Indice de Balassa]]&gt;0.33,"VENTAJA","NO")</f>
        <v>VENTAJA</v>
      </c>
    </row>
    <row r="51" spans="1:22" x14ac:dyDescent="0.25">
      <c r="A51" s="27">
        <v>2008</v>
      </c>
      <c r="B51" s="7">
        <v>1104.8938720000001</v>
      </c>
      <c r="C51" s="75">
        <v>14288.83</v>
      </c>
      <c r="D51" s="74">
        <v>4920.759591</v>
      </c>
      <c r="E51" s="75">
        <v>37.625882064999999</v>
      </c>
      <c r="F51" s="68">
        <f>((Tabla1910111314[[#This Row],[Total exportaciones del grupo
 a USA (US$ millones)]]*100000/Tabla1910111314[[#This Row],[Total exportaciones
 a USA (US$ millones)]])/((D51/1000/E51)))</f>
        <v>59125.991671854317</v>
      </c>
      <c r="G51" s="8" t="str">
        <f>IF(Tabla1910111314[[#This Row],[Indice de Balassa]]&gt;0.33,"VENTAJA","NO")</f>
        <v>VENTAJA</v>
      </c>
    </row>
    <row r="52" spans="1:22" x14ac:dyDescent="0.25">
      <c r="A52" s="27">
        <v>2009</v>
      </c>
      <c r="B52" s="7">
        <v>1199.6973760000001</v>
      </c>
      <c r="C52" s="75">
        <v>13123.47</v>
      </c>
      <c r="D52" s="74">
        <v>4598.3953149999998</v>
      </c>
      <c r="E52" s="75">
        <v>32.852985836999999</v>
      </c>
      <c r="F52" s="68">
        <f>((Tabla1910111314[[#This Row],[Total exportaciones del grupo
 a USA (US$ millones)]]*100000/Tabla1910111314[[#This Row],[Total exportaciones
 a USA (US$ millones)]])/((D52/1000/E52)))</f>
        <v>65311.787293494817</v>
      </c>
      <c r="G52" s="8" t="str">
        <f>IF(Tabla1910111314[[#This Row],[Indice de Balassa]]&gt;0.33,"VENTAJA","NO")</f>
        <v>VENTAJA</v>
      </c>
    </row>
    <row r="53" spans="1:22" x14ac:dyDescent="0.25">
      <c r="A53" s="27">
        <v>2010</v>
      </c>
      <c r="B53" s="7">
        <v>1333.3208540000001</v>
      </c>
      <c r="C53" s="75">
        <v>17143.28</v>
      </c>
      <c r="D53" s="74">
        <v>4252.5635460000003</v>
      </c>
      <c r="E53" s="75">
        <v>39.819528642000002</v>
      </c>
      <c r="F53" s="68">
        <f>((Tabla1910111314[[#This Row],[Total exportaciones del grupo
 a USA (US$ millones)]]*100000/Tabla1910111314[[#This Row],[Total exportaciones
 a USA (US$ millones)]])/((D53/1000/E53)))</f>
        <v>72825.932815849548</v>
      </c>
      <c r="G53" s="8" t="str">
        <f>IF(Tabla1910111314[[#This Row],[Indice de Balassa]]&gt;0.33,"VENTAJA","NO")</f>
        <v>VENTAJA</v>
      </c>
    </row>
    <row r="54" spans="1:22" x14ac:dyDescent="0.25">
      <c r="A54" s="27">
        <v>2011</v>
      </c>
      <c r="B54" s="7">
        <v>1654.442814</v>
      </c>
      <c r="C54" s="75">
        <v>21948.53</v>
      </c>
      <c r="D54" s="74">
        <v>5361.9404990000003</v>
      </c>
      <c r="E54" s="75">
        <v>56.953516086</v>
      </c>
      <c r="F54" s="68">
        <f>((Tabla1910111314[[#This Row],[Total exportaciones del grupo
 a USA (US$ millones)]]*100000/Tabla1910111314[[#This Row],[Total exportaciones
 a USA (US$ millones)]])/((D54/1000/E54)))</f>
        <v>80065.398972288385</v>
      </c>
      <c r="G54" s="8" t="str">
        <f>IF(Tabla1910111314[[#This Row],[Indice de Balassa]]&gt;0.33,"VENTAJA","NO")</f>
        <v>VENTAJA</v>
      </c>
    </row>
    <row r="55" spans="1:22" x14ac:dyDescent="0.25">
      <c r="A55" s="27">
        <v>2012</v>
      </c>
      <c r="B55" s="7">
        <v>1410.311727</v>
      </c>
      <c r="C55" s="75">
        <v>22216.240000000002</v>
      </c>
      <c r="D55" s="74">
        <v>4891.2770689999998</v>
      </c>
      <c r="E55" s="75">
        <v>60.273618167999999</v>
      </c>
      <c r="F55" s="68">
        <f>((Tabla1910111314[[#This Row],[Total exportaciones del grupo
 a USA (US$ millones)]]*100000/Tabla1910111314[[#This Row],[Total exportaciones
 a USA (US$ millones)]])/((D55/1000/E55)))</f>
        <v>78225.717799531471</v>
      </c>
      <c r="G55" s="8" t="str">
        <f>IF(Tabla1910111314[[#This Row],[Indice de Balassa]]&gt;0.33,"VENTAJA","NO")</f>
        <v>VENTAJA</v>
      </c>
    </row>
    <row r="56" spans="1:22" x14ac:dyDescent="0.25">
      <c r="A56" s="27">
        <v>2013</v>
      </c>
      <c r="B56" s="7">
        <v>1371.830665</v>
      </c>
      <c r="C56" s="75">
        <v>18692.900000000001</v>
      </c>
      <c r="D56" s="74">
        <v>4827.9888410000003</v>
      </c>
      <c r="E56" s="75">
        <v>58.821869986999999</v>
      </c>
      <c r="F56" s="68">
        <f>((Tabla1910111314[[#This Row],[Total exportaciones del grupo
 a USA (US$ millones)]]*100000/Tabla1910111314[[#This Row],[Total exportaciones
 a USA (US$ millones)]])/((D56/1000/E56)))</f>
        <v>89412.120175803895</v>
      </c>
      <c r="G56" s="8" t="str">
        <f>IF(Tabla1910111314[[#This Row],[Indice de Balassa]]&gt;0.33,"VENTAJA","NO")</f>
        <v>VENTAJA</v>
      </c>
    </row>
    <row r="57" spans="1:22" x14ac:dyDescent="0.25">
      <c r="A57" s="27">
        <v>2014</v>
      </c>
      <c r="B57" s="7">
        <v>1638.5983349999999</v>
      </c>
      <c r="C57" s="75">
        <v>14470.7</v>
      </c>
      <c r="D57" s="74">
        <v>5397.5663409999997</v>
      </c>
      <c r="E57" s="75">
        <v>54.794812014999998</v>
      </c>
      <c r="F57" s="68">
        <f>((Tabla1910111314[[#This Row],[Total exportaciones del grupo
 a USA (US$ millones)]]*100000/Tabla1910111314[[#This Row],[Total exportaciones
 a USA (US$ millones)]])/((D57/1000/E57)))</f>
        <v>114954.08836030474</v>
      </c>
      <c r="G57" s="8" t="str">
        <f>IF(Tabla1910111314[[#This Row],[Indice de Balassa]]&gt;0.33,"VENTAJA","NO")</f>
        <v>VENTAJA</v>
      </c>
    </row>
    <row r="58" spans="1:22" x14ac:dyDescent="0.25">
      <c r="A58" s="27">
        <v>2015</v>
      </c>
      <c r="B58" s="7">
        <v>1593.37798</v>
      </c>
      <c r="C58" s="7">
        <v>14074</v>
      </c>
      <c r="D58" s="74">
        <v>5065.8065720000004</v>
      </c>
      <c r="E58" s="7">
        <v>35.690766592999999</v>
      </c>
      <c r="F58" s="68">
        <f>((Tabla1910111314[[#This Row],[Total exportaciones del grupo
 a USA (US$ millones)]]*100000/Tabla1910111314[[#This Row],[Total exportaciones
 a USA (US$ millones)]])/((D58/1000/E58)))</f>
        <v>79764.296179677855</v>
      </c>
      <c r="G58" s="8" t="str">
        <f>IF(Tabla1910111314[[#This Row],[Indice de Balassa]]&gt;0.33,"VENTAJA","NO")</f>
        <v>VENTAJA</v>
      </c>
    </row>
    <row r="59" spans="1:22" x14ac:dyDescent="0.25">
      <c r="A59" t="s">
        <v>124</v>
      </c>
    </row>
    <row r="61" spans="1:22" ht="15.75" x14ac:dyDescent="0.25">
      <c r="A61" s="73" t="s">
        <v>123</v>
      </c>
      <c r="B61" s="72"/>
      <c r="C61" s="72"/>
      <c r="D61" s="72"/>
      <c r="E61" s="71"/>
    </row>
    <row r="62" spans="1:22" ht="75" x14ac:dyDescent="0.25">
      <c r="A62" s="30" t="s">
        <v>28</v>
      </c>
      <c r="B62" s="59" t="s">
        <v>122</v>
      </c>
      <c r="C62" s="37" t="s">
        <v>121</v>
      </c>
      <c r="D62" s="29" t="s">
        <v>120</v>
      </c>
      <c r="E62" s="30" t="s">
        <v>119</v>
      </c>
    </row>
    <row r="63" spans="1:22" x14ac:dyDescent="0.25">
      <c r="A63" s="27">
        <v>1991</v>
      </c>
      <c r="B63" s="7">
        <f>'Balanza Comercial Colombia'!C3</f>
        <v>553.12448799999993</v>
      </c>
      <c r="C63" s="16">
        <f>'Indicadores de Apertura'!B125</f>
        <v>721.07736799999998</v>
      </c>
      <c r="D63" s="68">
        <f>1-Tabla191011131412[[#This Row],[Balanza Comercial Colombia 
( US$ millones)]]/Tabla191011131412[[#This Row],[Balanza Comercial Absoluta Colombia 
(US$ millones)]]</f>
        <v>0.23291936129660928</v>
      </c>
      <c r="E63" s="8" t="str">
        <f>IF(Tabla191011131412[[#This Row],[IGLL]]&gt;0.33,"COMERCIO INTRAINDUSTRIAL","INDICIOS DE CMRCIO INT")</f>
        <v>INDICIOS DE CMRCIO INT</v>
      </c>
      <c r="G63" s="18" t="s">
        <v>118</v>
      </c>
      <c r="I63" t="s">
        <v>31</v>
      </c>
      <c r="M63" s="70" t="s">
        <v>116</v>
      </c>
      <c r="O63" s="70"/>
      <c r="P63" s="70"/>
      <c r="Q63" s="70"/>
      <c r="R63" s="70"/>
      <c r="S63" s="70"/>
    </row>
    <row r="64" spans="1:22" x14ac:dyDescent="0.25">
      <c r="A64" s="27">
        <v>1992</v>
      </c>
      <c r="B64" s="7">
        <f>'Balanza Comercial Colombia'!C4</f>
        <v>463.57084799999996</v>
      </c>
      <c r="C64" s="16">
        <f>'Indicadores de Apertura'!B126</f>
        <v>778.54281600000002</v>
      </c>
      <c r="D64" s="68">
        <f>1-Tabla191011131412[[#This Row],[Balanza Comercial Colombia 
( US$ millones)]]/Tabla191011131412[[#This Row],[Balanza Comercial Absoluta Colombia 
(US$ millones)]]</f>
        <v>0.40456601939796211</v>
      </c>
      <c r="E64" s="8" t="str">
        <f>IF(Tabla191011131412[[#This Row],[IGLL]]&gt;0.33,"COMERCIO INTRAINDUSTRIAL","INDICIOS DE CMRCIO INT")</f>
        <v>COMERCIO INTRAINDUSTRIAL</v>
      </c>
      <c r="K64">
        <v>1</v>
      </c>
      <c r="L64" s="1" t="s">
        <v>117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19" x14ac:dyDescent="0.25">
      <c r="A65" s="27">
        <v>1993</v>
      </c>
      <c r="B65" s="7">
        <f>'Balanza Comercial Colombia'!C5</f>
        <v>384.58038399999998</v>
      </c>
      <c r="C65" s="16">
        <f>'Indicadores de Apertura'!B127</f>
        <v>726.94601599999999</v>
      </c>
      <c r="D65" s="68">
        <f>1-Tabla191011131412[[#This Row],[Balanza Comercial Colombia 
( US$ millones)]]/Tabla191011131412[[#This Row],[Balanza Comercial Absoluta Colombia 
(US$ millones)]]</f>
        <v>0.47096431435701003</v>
      </c>
      <c r="E65" s="8" t="str">
        <f>IF(Tabla191011131412[[#This Row],[IGLL]]&gt;0.33,"COMERCIO INTRAINDUSTRIAL","INDICIOS DE CMRCIO INT")</f>
        <v>COMERCIO INTRAINDUSTRIAL</v>
      </c>
      <c r="M65" s="69"/>
      <c r="N65" s="69"/>
      <c r="O65" s="69"/>
      <c r="P65" s="69"/>
      <c r="Q65" s="69"/>
      <c r="R65" s="69"/>
      <c r="S65" s="69"/>
    </row>
    <row r="66" spans="1:19" x14ac:dyDescent="0.25">
      <c r="A66" s="27">
        <v>1994</v>
      </c>
      <c r="B66" s="7">
        <f>'Balanza Comercial Colombia'!C6</f>
        <v>506.04859199999999</v>
      </c>
      <c r="C66" s="16">
        <f>'Indicadores de Apertura'!B128</f>
        <v>990.27204799999993</v>
      </c>
      <c r="D66" s="68">
        <f>1-Tabla191011131412[[#This Row],[Balanza Comercial Colombia 
( US$ millones)]]/Tabla191011131412[[#This Row],[Balanza Comercial Absoluta Colombia 
(US$ millones)]]</f>
        <v>0.48898023222806342</v>
      </c>
      <c r="E66" s="8" t="str">
        <f>IF(Tabla191011131412[[#This Row],[IGLL]]&gt;0.33,"COMERCIO INTRAINDUSTRIAL","INDICIOS DE CMRCIO INT")</f>
        <v>COMERCIO INTRAINDUSTRIAL</v>
      </c>
      <c r="M66" s="70" t="s">
        <v>116</v>
      </c>
      <c r="O66" s="70"/>
      <c r="P66" s="70"/>
      <c r="Q66" s="70"/>
      <c r="R66" s="70"/>
      <c r="S66" s="70"/>
    </row>
    <row r="67" spans="1:19" x14ac:dyDescent="0.25">
      <c r="A67" s="27">
        <v>1995</v>
      </c>
      <c r="B67" s="7">
        <f>'Balanza Comercial Colombia'!C7</f>
        <v>333.70431999999994</v>
      </c>
      <c r="C67" s="16">
        <f>'Indicadores de Apertura'!B129</f>
        <v>1124.3610880000001</v>
      </c>
      <c r="D67" s="68">
        <f>1-Tabla191011131412[[#This Row],[Balanza Comercial Colombia 
( US$ millones)]]/Tabla191011131412[[#This Row],[Balanza Comercial Absoluta Colombia 
(US$ millones)]]</f>
        <v>0.70320538165048996</v>
      </c>
      <c r="E67" s="8" t="str">
        <f>IF(Tabla191011131412[[#This Row],[IGLL]]&gt;0.33,"COMERCIO INTRAINDUSTRIAL","INDICIOS DE CMRCIO INT")</f>
        <v>COMERCIO INTRAINDUSTRIAL</v>
      </c>
      <c r="L67" s="69"/>
      <c r="M67" s="69"/>
      <c r="N67" s="69"/>
      <c r="O67" s="69"/>
      <c r="P67" s="69"/>
      <c r="Q67" s="69"/>
    </row>
    <row r="68" spans="1:19" x14ac:dyDescent="0.25">
      <c r="A68" s="27">
        <v>1996</v>
      </c>
      <c r="B68" s="7">
        <f>'Balanza Comercial Colombia'!C8</f>
        <v>142.22988800000007</v>
      </c>
      <c r="C68" s="16">
        <f>'Indicadores de Apertura'!B130</f>
        <v>1264.539008</v>
      </c>
      <c r="D68" s="68">
        <f>1-Tabla191011131412[[#This Row],[Balanza Comercial Colombia 
( US$ millones)]]/Tabla191011131412[[#This Row],[Balanza Comercial Absoluta Colombia 
(US$ millones)]]</f>
        <v>0.88752431747838967</v>
      </c>
      <c r="E68" s="8" t="str">
        <f>IF(Tabla191011131412[[#This Row],[IGLL]]&gt;0.33,"COMERCIO INTRAINDUSTRIAL","INDICIOS DE CMRCIO INT")</f>
        <v>COMERCIO INTRAINDUSTRIAL</v>
      </c>
      <c r="L68" s="69"/>
      <c r="M68" s="69"/>
      <c r="N68" s="69"/>
      <c r="O68" s="69"/>
      <c r="P68" s="69"/>
      <c r="Q68" s="69"/>
    </row>
    <row r="69" spans="1:19" x14ac:dyDescent="0.25">
      <c r="A69" s="27">
        <v>1997</v>
      </c>
      <c r="B69" s="7">
        <f>'Balanza Comercial Colombia'!C9</f>
        <v>543.516032</v>
      </c>
      <c r="C69" s="16">
        <f>'Indicadores de Apertura'!B131</f>
        <v>1477.9654399999999</v>
      </c>
      <c r="D69" s="68">
        <f>1-Tabla191011131412[[#This Row],[Balanza Comercial Colombia 
( US$ millones)]]/Tabla191011131412[[#This Row],[Balanza Comercial Absoluta Colombia 
(US$ millones)]]</f>
        <v>0.63225389627513895</v>
      </c>
      <c r="E69" s="8" t="str">
        <f>IF(Tabla191011131412[[#This Row],[IGLL]]&gt;0.33,"COMERCIO INTRAINDUSTRIAL","INDICIOS DE CMRCIO INT")</f>
        <v>COMERCIO INTRAINDUSTRIAL</v>
      </c>
      <c r="K69" s="69"/>
      <c r="L69" s="69"/>
      <c r="M69" s="69"/>
      <c r="N69" s="69"/>
      <c r="O69" s="69"/>
    </row>
    <row r="70" spans="1:19" x14ac:dyDescent="0.25">
      <c r="A70" s="27">
        <v>1998</v>
      </c>
      <c r="B70" s="7">
        <f>'Balanza Comercial Colombia'!C10</f>
        <v>343.44991999999996</v>
      </c>
      <c r="C70" s="16">
        <f>'Indicadores de Apertura'!B132</f>
        <v>1348.7868799999999</v>
      </c>
      <c r="D70" s="68">
        <f>1-Tabla191011131412[[#This Row],[Balanza Comercial Colombia 
( US$ millones)]]/Tabla191011131412[[#This Row],[Balanza Comercial Absoluta Colombia 
(US$ millones)]]</f>
        <v>0.74536383390680672</v>
      </c>
      <c r="E70" s="8" t="str">
        <f>IF(Tabla191011131412[[#This Row],[IGLL]]&gt;0.33,"COMERCIO INTRAINDUSTRIAL","INDICIOS DE CMRCIO INT")</f>
        <v>COMERCIO INTRAINDUSTRIAL</v>
      </c>
    </row>
    <row r="71" spans="1:19" x14ac:dyDescent="0.25">
      <c r="A71" s="27">
        <v>1999</v>
      </c>
      <c r="B71" s="7">
        <f>'Balanza Comercial Colombia'!C11</f>
        <v>401.98185599999999</v>
      </c>
      <c r="C71" s="16">
        <f>'Indicadores de Apertura'!B133</f>
        <v>1193.2297920000001</v>
      </c>
      <c r="D71" s="68">
        <f>1-Tabla191011131412[[#This Row],[Balanza Comercial Colombia 
( US$ millones)]]/Tabla191011131412[[#This Row],[Balanza Comercial Absoluta Colombia 
(US$ millones)]]</f>
        <v>0.66311446571726229</v>
      </c>
      <c r="E71" s="8" t="str">
        <f>IF(Tabla191011131412[[#This Row],[IGLL]]&gt;0.33,"COMERCIO INTRAINDUSTRIAL","INDICIOS DE CMRCIO INT")</f>
        <v>COMERCIO INTRAINDUSTRIAL</v>
      </c>
    </row>
    <row r="72" spans="1:19" x14ac:dyDescent="0.25">
      <c r="A72" s="27">
        <v>2000</v>
      </c>
      <c r="B72" s="7">
        <f>'Balanza Comercial Colombia'!C12</f>
        <v>292.64948200000003</v>
      </c>
      <c r="C72" s="16">
        <f>'Indicadores de Apertura'!B134</f>
        <v>1071.982888</v>
      </c>
      <c r="D72" s="68">
        <f>1-Tabla191011131412[[#This Row],[Balanza Comercial Colombia 
( US$ millones)]]/Tabla191011131412[[#This Row],[Balanza Comercial Absoluta Colombia 
(US$ millones)]]</f>
        <v>0.72700172243794248</v>
      </c>
      <c r="E72" s="8" t="str">
        <f>IF(Tabla191011131412[[#This Row],[IGLL]]&gt;0.33,"COMERCIO INTRAINDUSTRIAL","INDICIOS DE CMRCIO INT")</f>
        <v>COMERCIO INTRAINDUSTRIAL</v>
      </c>
    </row>
    <row r="73" spans="1:19" x14ac:dyDescent="0.25">
      <c r="A73" s="27">
        <v>2001</v>
      </c>
      <c r="B73" s="7">
        <f>'Balanza Comercial Colombia'!C13</f>
        <v>171.90531099999998</v>
      </c>
      <c r="C73" s="16">
        <f>'Indicadores de Apertura'!B135</f>
        <v>940.04740700000002</v>
      </c>
      <c r="D73" s="68">
        <f>1-Tabla191011131412[[#This Row],[Balanza Comercial Colombia 
( US$ millones)]]/Tabla191011131412[[#This Row],[Balanza Comercial Absoluta Colombia 
(US$ millones)]]</f>
        <v>0.81713123219114414</v>
      </c>
      <c r="E73" s="8" t="str">
        <f>IF(Tabla191011131412[[#This Row],[IGLL]]&gt;0.33,"COMERCIO INTRAINDUSTRIAL","INDICIOS DE CMRCIO INT")</f>
        <v>COMERCIO INTRAINDUSTRIAL</v>
      </c>
    </row>
    <row r="74" spans="1:19" x14ac:dyDescent="0.25">
      <c r="A74" s="27">
        <v>2002</v>
      </c>
      <c r="B74" s="7">
        <f>'Balanza Comercial Colombia'!C14</f>
        <v>144.00849600000004</v>
      </c>
      <c r="C74" s="16">
        <f>'Indicadores de Apertura'!B136</f>
        <v>1018.38838</v>
      </c>
      <c r="D74" s="68">
        <f>1-Tabla191011131412[[#This Row],[Balanza Comercial Colombia 
( US$ millones)]]/Tabla191011131412[[#This Row],[Balanza Comercial Absoluta Colombia 
(US$ millones)]]</f>
        <v>0.8585917722274089</v>
      </c>
      <c r="E74" s="8" t="str">
        <f>IF(Tabla191011131412[[#This Row],[IGLL]]&gt;0.33,"COMERCIO INTRAINDUSTRIAL","INDICIOS DE CMRCIO INT")</f>
        <v>COMERCIO INTRAINDUSTRIAL</v>
      </c>
    </row>
    <row r="75" spans="1:19" x14ac:dyDescent="0.25">
      <c r="A75" s="27">
        <v>2003</v>
      </c>
      <c r="B75" s="7">
        <f>'Balanza Comercial Colombia'!C15</f>
        <v>188.75320100000005</v>
      </c>
      <c r="C75" s="16">
        <f>'Indicadores de Apertura'!B137</f>
        <v>1038.2639630000001</v>
      </c>
      <c r="D75" s="68">
        <f>1-Tabla191011131412[[#This Row],[Balanza Comercial Colombia 
( US$ millones)]]/Tabla191011131412[[#This Row],[Balanza Comercial Absoluta Colombia 
(US$ millones)]]</f>
        <v>0.8182030700029217</v>
      </c>
      <c r="E75" s="8" t="str">
        <f>IF(Tabla191011131412[[#This Row],[IGLL]]&gt;0.33,"COMERCIO INTRAINDUSTRIAL","INDICIOS DE CMRCIO INT")</f>
        <v>COMERCIO INTRAINDUSTRIAL</v>
      </c>
    </row>
    <row r="76" spans="1:19" x14ac:dyDescent="0.25">
      <c r="A76" s="27">
        <v>2004</v>
      </c>
      <c r="B76" s="7">
        <f>'Balanza Comercial Colombia'!C16</f>
        <v>106.860409</v>
      </c>
      <c r="C76" s="16">
        <f>'Indicadores de Apertura'!B138</f>
        <v>1217.3023229999999</v>
      </c>
      <c r="D76" s="68">
        <f>1-Tabla191011131412[[#This Row],[Balanza Comercial Colombia 
( US$ millones)]]/Tabla191011131412[[#This Row],[Balanza Comercial Absoluta Colombia 
(US$ millones)]]</f>
        <v>0.91221539055585943</v>
      </c>
      <c r="E76" s="8" t="str">
        <f>IF(Tabla191011131412[[#This Row],[IGLL]]&gt;0.33,"COMERCIO INTRAINDUSTRIAL","INDICIOS DE CMRCIO INT")</f>
        <v>COMERCIO INTRAINDUSTRIAL</v>
      </c>
    </row>
    <row r="77" spans="1:19" x14ac:dyDescent="0.25">
      <c r="A77" s="27">
        <v>2005</v>
      </c>
      <c r="B77" s="7">
        <f>'Balanza Comercial Colombia'!C17</f>
        <v>322.41781700000001</v>
      </c>
      <c r="C77" s="16">
        <f>'Indicadores de Apertura'!B139</f>
        <v>1536.0551889999999</v>
      </c>
      <c r="D77" s="68">
        <f>1-Tabla191011131412[[#This Row],[Balanza Comercial Colombia 
( US$ millones)]]/Tabla191011131412[[#This Row],[Balanza Comercial Absoluta Colombia 
(US$ millones)]]</f>
        <v>0.79010010883144122</v>
      </c>
      <c r="E77" s="8" t="str">
        <f>IF(Tabla191011131412[[#This Row],[IGLL]]&gt;0.33,"COMERCIO INTRAINDUSTRIAL","INDICIOS DE CMRCIO INT")</f>
        <v>COMERCIO INTRAINDUSTRIAL</v>
      </c>
    </row>
    <row r="78" spans="1:19" x14ac:dyDescent="0.25">
      <c r="A78" s="27">
        <v>2006</v>
      </c>
      <c r="B78" s="7">
        <f>'Balanza Comercial Colombia'!C18</f>
        <v>186.05574999999999</v>
      </c>
      <c r="C78" s="16">
        <f>'Indicadores de Apertura'!B140</f>
        <v>1674.9357299999999</v>
      </c>
      <c r="D78" s="68">
        <f>1-Tabla191011131412[[#This Row],[Balanza Comercial Colombia 
( US$ millones)]]/Tabla191011131412[[#This Row],[Balanza Comercial Absoluta Colombia 
(US$ millones)]]</f>
        <v>0.88891767805323496</v>
      </c>
      <c r="E78" s="8" t="str">
        <f>IF(Tabla191011131412[[#This Row],[IGLL]]&gt;0.33,"COMERCIO INTRAINDUSTRIAL","INDICIOS DE CMRCIO INT")</f>
        <v>COMERCIO INTRAINDUSTRIAL</v>
      </c>
    </row>
    <row r="79" spans="1:19" x14ac:dyDescent="0.25">
      <c r="A79" s="27">
        <v>2007</v>
      </c>
      <c r="B79" s="7">
        <f>'Balanza Comercial Colombia'!C19</f>
        <v>-228.09925199999998</v>
      </c>
      <c r="C79" s="16">
        <f>'Indicadores de Apertura'!B141</f>
        <v>2090.388798</v>
      </c>
      <c r="D79" s="68">
        <f>1-Tabla191011131412[[#This Row],[Balanza Comercial Colombia 
( US$ millones)]]/Tabla191011131412[[#This Row],[Balanza Comercial Absoluta Colombia 
(US$ millones)]]</f>
        <v>1.1091180990915357</v>
      </c>
      <c r="E79" s="8" t="str">
        <f>IF(Tabla191011131412[[#This Row],[IGLL]]&gt;0.33,"COMERCIO INTRAINDUSTRIAL","INDICIOS DE CMRCIO INT")</f>
        <v>COMERCIO INTRAINDUSTRIAL</v>
      </c>
    </row>
    <row r="80" spans="1:19" x14ac:dyDescent="0.25">
      <c r="A80" s="27">
        <v>2008</v>
      </c>
      <c r="B80" s="7">
        <f>'Balanza Comercial Colombia'!C20</f>
        <v>-448.80335700000001</v>
      </c>
      <c r="C80" s="16">
        <f>'Indicadores de Apertura'!B142</f>
        <v>2658.591101</v>
      </c>
      <c r="D80" s="68">
        <f>1-Tabla191011131412[[#This Row],[Balanza Comercial Colombia 
( US$ millones)]]/Tabla191011131412[[#This Row],[Balanza Comercial Absoluta Colombia 
(US$ millones)]]</f>
        <v>1.1688124799752724</v>
      </c>
      <c r="E80" s="8" t="str">
        <f>IF(Tabla191011131412[[#This Row],[IGLL]]&gt;0.33,"COMERCIO INTRAINDUSTRIAL","INDICIOS DE CMRCIO INT")</f>
        <v>COMERCIO INTRAINDUSTRIAL</v>
      </c>
    </row>
    <row r="81" spans="1:5" x14ac:dyDescent="0.25">
      <c r="A81" s="27">
        <v>2009</v>
      </c>
      <c r="B81" s="7">
        <f>'Balanza Comercial Colombia'!C21</f>
        <v>489.94446000000005</v>
      </c>
      <c r="C81" s="16">
        <f>'Indicadores de Apertura'!B143</f>
        <v>1909.450292</v>
      </c>
      <c r="D81" s="68">
        <f>1-Tabla191011131412[[#This Row],[Balanza Comercial Colombia 
( US$ millones)]]/Tabla191011131412[[#This Row],[Balanza Comercial Absoluta Colombia 
(US$ millones)]]</f>
        <v>0.74341072818040133</v>
      </c>
      <c r="E81" s="8" t="str">
        <f>IF(Tabla191011131412[[#This Row],[IGLL]]&gt;0.33,"COMERCIO INTRAINDUSTRIAL","INDICIOS DE CMRCIO INT")</f>
        <v>COMERCIO INTRAINDUSTRIAL</v>
      </c>
    </row>
    <row r="82" spans="1:5" x14ac:dyDescent="0.25">
      <c r="A82" s="27">
        <v>2010</v>
      </c>
      <c r="B82" s="7">
        <f>'Balanza Comercial Colombia'!C22</f>
        <v>751.46944600000006</v>
      </c>
      <c r="C82" s="16">
        <f>'Indicadores de Apertura'!B144</f>
        <v>1915.172262</v>
      </c>
      <c r="D82" s="68">
        <f>1-Tabla191011131412[[#This Row],[Balanza Comercial Colombia 
( US$ millones)]]/Tabla191011131412[[#This Row],[Balanza Comercial Absoluta Colombia 
(US$ millones)]]</f>
        <v>0.60762305255233484</v>
      </c>
      <c r="E82" s="8" t="str">
        <f>IF(Tabla191011131412[[#This Row],[IGLL]]&gt;0.33,"COMERCIO INTRAINDUSTRIAL","INDICIOS DE CMRCIO INT")</f>
        <v>COMERCIO INTRAINDUSTRIAL</v>
      </c>
    </row>
    <row r="83" spans="1:5" x14ac:dyDescent="0.25">
      <c r="A83" s="27">
        <v>2011</v>
      </c>
      <c r="B83" s="7">
        <f>'Balanza Comercial Colombia'!C23</f>
        <v>838.28004799999997</v>
      </c>
      <c r="C83" s="16">
        <f>'Indicadores de Apertura'!B145</f>
        <v>2470.6055799999999</v>
      </c>
      <c r="D83" s="68">
        <f>1-Tabla191011131412[[#This Row],[Balanza Comercial Colombia 
( US$ millones)]]/Tabla191011131412[[#This Row],[Balanza Comercial Absoluta Colombia 
(US$ millones)]]</f>
        <v>0.66069855310534842</v>
      </c>
      <c r="E83" s="8" t="str">
        <f>IF(Tabla191011131412[[#This Row],[IGLL]]&gt;0.33,"COMERCIO INTRAINDUSTRIAL","INDICIOS DE CMRCIO INT")</f>
        <v>COMERCIO INTRAINDUSTRIAL</v>
      </c>
    </row>
    <row r="84" spans="1:5" x14ac:dyDescent="0.25">
      <c r="A84" s="27">
        <v>2012</v>
      </c>
      <c r="B84" s="7">
        <f>'Balanza Comercial Colombia'!C24</f>
        <v>572.87089800000001</v>
      </c>
      <c r="C84" s="16">
        <f>'Indicadores de Apertura'!B146</f>
        <v>2247.7525559999999</v>
      </c>
      <c r="D84" s="68">
        <f>1-Tabla191011131412[[#This Row],[Balanza Comercial Colombia 
( US$ millones)]]/Tabla191011131412[[#This Row],[Balanza Comercial Absoluta Colombia 
(US$ millones)]]</f>
        <v>0.74513613766301057</v>
      </c>
      <c r="E84" s="8" t="str">
        <f>IF(Tabla191011131412[[#This Row],[IGLL]]&gt;0.33,"COMERCIO INTRAINDUSTRIAL","INDICIOS DE CMRCIO INT")</f>
        <v>COMERCIO INTRAINDUSTRIAL</v>
      </c>
    </row>
    <row r="85" spans="1:5" x14ac:dyDescent="0.25">
      <c r="A85" s="27">
        <v>2013</v>
      </c>
      <c r="B85" s="7">
        <f>'Balanza Comercial Colombia'!C25</f>
        <v>96.485791999999947</v>
      </c>
      <c r="C85" s="16">
        <f>'Indicadores de Apertura'!B147</f>
        <v>2647.175538</v>
      </c>
      <c r="D85" s="68">
        <f>1-Tabla191011131412[[#This Row],[Balanza Comercial Colombia 
( US$ millones)]]/Tabla191011131412[[#This Row],[Balanza Comercial Absoluta Colombia 
(US$ millones)]]</f>
        <v>0.96355141900680408</v>
      </c>
      <c r="E85" s="8" t="str">
        <f>IF(Tabla191011131412[[#This Row],[IGLL]]&gt;0.33,"COMERCIO INTRAINDUSTRIAL","INDICIOS DE CMRCIO INT")</f>
        <v>COMERCIO INTRAINDUSTRIAL</v>
      </c>
    </row>
    <row r="86" spans="1:5" x14ac:dyDescent="0.25">
      <c r="A86" s="27">
        <v>2014</v>
      </c>
      <c r="B86" s="7">
        <f>'Balanza Comercial Colombia'!C26</f>
        <v>-541.10438500000032</v>
      </c>
      <c r="C86" s="16">
        <f>'Indicadores de Apertura'!B148</f>
        <v>3818.3010549999999</v>
      </c>
      <c r="D86" s="68">
        <f>1-Tabla191011131412[[#This Row],[Balanza Comercial Colombia 
( US$ millones)]]/Tabla191011131412[[#This Row],[Balanza Comercial Absoluta Colombia 
(US$ millones)]]</f>
        <v>1.1417133895954676</v>
      </c>
      <c r="E86" s="8" t="str">
        <f>IF(Tabla191011131412[[#This Row],[IGLL]]&gt;0.33,"COMERCIO INTRAINDUSTRIAL","INDICIOS DE CMRCIO INT")</f>
        <v>COMERCIO INTRAINDUSTRIAL</v>
      </c>
    </row>
    <row r="87" spans="1:5" x14ac:dyDescent="0.25">
      <c r="A87" s="27">
        <v>2015</v>
      </c>
      <c r="B87" s="7">
        <f>'Balanza Comercial Colombia'!C27</f>
        <v>-685.32762900000012</v>
      </c>
      <c r="C87" s="16">
        <f>'Indicadores de Apertura'!B149</f>
        <v>3872.0835889999998</v>
      </c>
      <c r="D87" s="68">
        <f>1-Tabla191011131412[[#This Row],[Balanza Comercial Colombia 
( US$ millones)]]/Tabla191011131412[[#This Row],[Balanza Comercial Absoluta Colombia 
(US$ millones)]]</f>
        <v>1.1769919510381728</v>
      </c>
      <c r="E87" s="8" t="str">
        <f>IF(Tabla191011131412[[#This Row],[IGLL]]&gt;0.33,"COMERCIO INTRAINDUSTRIAL","INDICIOS DE CMRCIO INT")</f>
        <v>COMERCIO INTRAINDUSTRIAL</v>
      </c>
    </row>
    <row r="88" spans="1:5" x14ac:dyDescent="0.25">
      <c r="A88" t="s">
        <v>29</v>
      </c>
    </row>
  </sheetData>
  <mergeCells count="3">
    <mergeCell ref="A32:G32"/>
    <mergeCell ref="A61:E61"/>
    <mergeCell ref="A3:F3"/>
  </mergeCells>
  <conditionalFormatting sqref="F5:F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Data</vt:lpstr>
      <vt:lpstr>Exportaciones Colombia</vt:lpstr>
      <vt:lpstr>Exportaciones USA</vt:lpstr>
      <vt:lpstr>Balanza Comercial Colombia</vt:lpstr>
      <vt:lpstr>Indicadores de Apertura</vt:lpstr>
      <vt:lpstr>Indicadores Per Cápita</vt:lpstr>
      <vt:lpstr>Participación Mundial</vt:lpstr>
      <vt:lpstr>Dinamismo Comercial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2017-01-16T15:53:07Z</dcterms:modified>
</cp:coreProperties>
</file>