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0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1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3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4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6.xml" ContentType="application/vnd.openxmlformats-officedocument.drawing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conomi\Desktop\"/>
    </mc:Choice>
  </mc:AlternateContent>
  <bookViews>
    <workbookView xWindow="0" yWindow="0" windowWidth="19200" windowHeight="11535" tabRatio="856" activeTab="1"/>
  </bookViews>
  <sheets>
    <sheet name="Comercio" sheetId="10" r:id="rId1"/>
    <sheet name="Data" sheetId="152" r:id="rId2"/>
    <sheet name="Exp Mundiales" sheetId="149" r:id="rId3"/>
    <sheet name="Imp a Col del Mundo" sheetId="151" r:id="rId4"/>
    <sheet name="COL to World" sheetId="153" r:id="rId5"/>
    <sheet name="Exp de Col al Mundo" sheetId="150" r:id="rId6"/>
    <sheet name="Export " sheetId="11" r:id="rId7"/>
    <sheet name="Import " sheetId="12" r:id="rId8"/>
    <sheet name="Balanza c " sheetId="13" r:id="rId9"/>
    <sheet name="Apertura " sheetId="82" r:id="rId10"/>
    <sheet name=" Per Cápita 1" sheetId="90" r:id="rId11"/>
    <sheet name=" Per Cápita 2" sheetId="97" r:id="rId12"/>
    <sheet name=" Per Cápita 3" sheetId="106" r:id="rId13"/>
    <sheet name=" Per Cápita 4" sheetId="111" r:id="rId14"/>
    <sheet name=" Per Cápita 5" sheetId="118" r:id="rId15"/>
    <sheet name=" Per Cápita 6" sheetId="125" r:id="rId16"/>
    <sheet name=" Per Cápita 7" sheetId="132" r:id="rId17"/>
    <sheet name=" Per Cápita 8" sheetId="139" r:id="rId18"/>
    <sheet name=" Per Cápita 9" sheetId="146" r:id="rId19"/>
    <sheet name=" Per Cápita 10" sheetId="83" r:id="rId20"/>
    <sheet name="Participación Mundial " sheetId="84" r:id="rId21"/>
    <sheet name="Dinamismo Comercial " sheetId="85" r:id="rId22"/>
  </sheets>
  <externalReferences>
    <externalReference r:id="rId23"/>
  </externalReferences>
  <calcPr calcId="152511"/>
</workbook>
</file>

<file path=xl/calcChain.xml><?xml version="1.0" encoding="utf-8"?>
<calcChain xmlns="http://schemas.openxmlformats.org/spreadsheetml/2006/main">
  <c r="C135" i="90" l="1"/>
  <c r="C136" i="90"/>
  <c r="C137" i="90"/>
  <c r="C138" i="90"/>
  <c r="C139" i="90"/>
  <c r="C140" i="90"/>
  <c r="C141" i="90"/>
  <c r="C142" i="90"/>
  <c r="C143" i="90"/>
  <c r="C144" i="90"/>
  <c r="C145" i="90"/>
  <c r="C146" i="90"/>
  <c r="C147" i="90"/>
  <c r="C148" i="90"/>
  <c r="C149" i="90"/>
  <c r="C150" i="90"/>
  <c r="C151" i="90"/>
  <c r="C152" i="90"/>
  <c r="C153" i="90"/>
  <c r="C154" i="90"/>
  <c r="C155" i="90"/>
  <c r="C156" i="90"/>
  <c r="C134" i="90"/>
  <c r="C110" i="90"/>
  <c r="C111" i="90"/>
  <c r="C112" i="90"/>
  <c r="C113" i="90"/>
  <c r="C114" i="90"/>
  <c r="C115" i="90"/>
  <c r="C116" i="90"/>
  <c r="C117" i="90"/>
  <c r="C118" i="90"/>
  <c r="C119" i="90"/>
  <c r="C120" i="90"/>
  <c r="C121" i="90"/>
  <c r="C122" i="90"/>
  <c r="C123" i="90"/>
  <c r="C124" i="90"/>
  <c r="C125" i="90"/>
  <c r="C126" i="90"/>
  <c r="C127" i="90"/>
  <c r="C128" i="90"/>
  <c r="C129" i="90"/>
  <c r="C109" i="90"/>
  <c r="C86" i="106" l="1"/>
  <c r="C86" i="83"/>
  <c r="C88" i="83"/>
  <c r="C86" i="146"/>
  <c r="C86" i="139"/>
  <c r="C88" i="139"/>
  <c r="C86" i="132"/>
  <c r="C86" i="125"/>
  <c r="C88" i="125"/>
  <c r="C86" i="118"/>
  <c r="C86" i="111"/>
  <c r="C88" i="111"/>
  <c r="C86" i="97"/>
  <c r="C88" i="106"/>
  <c r="C90" i="83"/>
  <c r="L186" i="82"/>
  <c r="L187" i="82"/>
  <c r="L188" i="82"/>
  <c r="L189" i="82"/>
  <c r="L190" i="82"/>
  <c r="L191" i="82"/>
  <c r="L192" i="82"/>
  <c r="L193" i="82"/>
  <c r="L194" i="82"/>
  <c r="L195" i="82"/>
  <c r="L196" i="82"/>
  <c r="L197" i="82"/>
  <c r="L198" i="82"/>
  <c r="L199" i="82"/>
  <c r="L200" i="82"/>
  <c r="L201" i="82"/>
  <c r="L202" i="82"/>
  <c r="L203" i="82"/>
  <c r="L204" i="82"/>
  <c r="L205" i="82"/>
  <c r="L185" i="82"/>
  <c r="L135" i="82"/>
  <c r="L136" i="82"/>
  <c r="L137" i="82"/>
  <c r="L138" i="82"/>
  <c r="L139" i="82"/>
  <c r="L140" i="82"/>
  <c r="L141" i="82"/>
  <c r="L142" i="82"/>
  <c r="L143" i="82"/>
  <c r="L144" i="82"/>
  <c r="L145" i="82"/>
  <c r="L146" i="82"/>
  <c r="L147" i="82"/>
  <c r="L148" i="82"/>
  <c r="L149" i="82"/>
  <c r="L150" i="82"/>
  <c r="L151" i="82"/>
  <c r="L152" i="82"/>
  <c r="L153" i="82"/>
  <c r="L154" i="82"/>
  <c r="L134" i="82"/>
  <c r="C90" i="97" l="1"/>
  <c r="C90" i="132"/>
  <c r="C90" i="146"/>
  <c r="C90" i="106"/>
  <c r="C90" i="118"/>
  <c r="C88" i="97"/>
  <c r="C88" i="118"/>
  <c r="C88" i="132"/>
  <c r="C88" i="146"/>
  <c r="C90" i="111"/>
  <c r="C90" i="125"/>
  <c r="C90" i="139"/>
  <c r="L85" i="82"/>
  <c r="L86" i="82"/>
  <c r="L87" i="82"/>
  <c r="L88" i="82"/>
  <c r="L89" i="82"/>
  <c r="L90" i="82"/>
  <c r="L91" i="82"/>
  <c r="L92" i="82"/>
  <c r="L93" i="82"/>
  <c r="L94" i="82"/>
  <c r="L95" i="82"/>
  <c r="L96" i="82"/>
  <c r="L97" i="82"/>
  <c r="L98" i="82"/>
  <c r="L99" i="82"/>
  <c r="L100" i="82"/>
  <c r="L101" i="82"/>
  <c r="L102" i="82"/>
  <c r="L103" i="82"/>
  <c r="L104" i="82"/>
  <c r="L84" i="82"/>
  <c r="C92" i="132" l="1"/>
  <c r="C92" i="97"/>
  <c r="C92" i="83"/>
  <c r="C92" i="139"/>
  <c r="C92" i="125"/>
  <c r="C92" i="111"/>
  <c r="C92" i="106"/>
  <c r="C92" i="146"/>
  <c r="C92" i="118"/>
  <c r="C2" i="12"/>
  <c r="D2" i="12"/>
  <c r="E2" i="12"/>
  <c r="F2" i="12"/>
  <c r="G2" i="12"/>
  <c r="H2" i="12"/>
  <c r="I2" i="12"/>
  <c r="J2" i="12"/>
  <c r="K2" i="12"/>
  <c r="C3" i="12"/>
  <c r="D3" i="12"/>
  <c r="E3" i="12"/>
  <c r="F3" i="12"/>
  <c r="G3" i="12"/>
  <c r="H3" i="12"/>
  <c r="I3" i="12"/>
  <c r="J3" i="12"/>
  <c r="K3" i="12"/>
  <c r="C4" i="12"/>
  <c r="D4" i="12"/>
  <c r="E4" i="12"/>
  <c r="F4" i="12"/>
  <c r="G4" i="12"/>
  <c r="H4" i="12"/>
  <c r="I4" i="12"/>
  <c r="J4" i="12"/>
  <c r="K4" i="12"/>
  <c r="C5" i="12"/>
  <c r="D5" i="12"/>
  <c r="E5" i="12"/>
  <c r="F5" i="12"/>
  <c r="G5" i="12"/>
  <c r="H5" i="12"/>
  <c r="I5" i="12"/>
  <c r="J5" i="12"/>
  <c r="K5" i="12"/>
  <c r="C6" i="12"/>
  <c r="D6" i="12"/>
  <c r="E6" i="12"/>
  <c r="F6" i="12"/>
  <c r="G6" i="12"/>
  <c r="H6" i="12"/>
  <c r="I6" i="12"/>
  <c r="J6" i="12"/>
  <c r="K6" i="12"/>
  <c r="C7" i="12"/>
  <c r="D7" i="12"/>
  <c r="E7" i="12"/>
  <c r="F7" i="12"/>
  <c r="G7" i="12"/>
  <c r="H7" i="12"/>
  <c r="I7" i="12"/>
  <c r="J7" i="12"/>
  <c r="K7" i="12"/>
  <c r="C8" i="12"/>
  <c r="D8" i="12"/>
  <c r="E8" i="12"/>
  <c r="F8" i="12"/>
  <c r="G8" i="12"/>
  <c r="H8" i="12"/>
  <c r="I8" i="12"/>
  <c r="J8" i="12"/>
  <c r="K8" i="12"/>
  <c r="C9" i="12"/>
  <c r="D9" i="12"/>
  <c r="E9" i="12"/>
  <c r="F9" i="12"/>
  <c r="G9" i="12"/>
  <c r="H9" i="12"/>
  <c r="I9" i="12"/>
  <c r="J9" i="12"/>
  <c r="K9" i="12"/>
  <c r="C10" i="12"/>
  <c r="D10" i="12"/>
  <c r="E10" i="12"/>
  <c r="F10" i="12"/>
  <c r="G10" i="12"/>
  <c r="H10" i="12"/>
  <c r="I10" i="12"/>
  <c r="J10" i="12"/>
  <c r="K10" i="12"/>
  <c r="C11" i="12"/>
  <c r="D11" i="12"/>
  <c r="E11" i="12"/>
  <c r="F11" i="12"/>
  <c r="G11" i="12"/>
  <c r="H11" i="12"/>
  <c r="I11" i="12"/>
  <c r="J11" i="12"/>
  <c r="K11" i="12"/>
  <c r="C12" i="12"/>
  <c r="D12" i="12"/>
  <c r="E12" i="12"/>
  <c r="F12" i="12"/>
  <c r="G12" i="12"/>
  <c r="H12" i="12"/>
  <c r="I12" i="12"/>
  <c r="J12" i="12"/>
  <c r="K12" i="12"/>
  <c r="C13" i="12"/>
  <c r="D13" i="12"/>
  <c r="E13" i="12"/>
  <c r="F13" i="12"/>
  <c r="G13" i="12"/>
  <c r="H13" i="12"/>
  <c r="I13" i="12"/>
  <c r="J13" i="12"/>
  <c r="K13" i="12"/>
  <c r="C14" i="12"/>
  <c r="D14" i="12"/>
  <c r="E14" i="12"/>
  <c r="F14" i="12"/>
  <c r="G14" i="12"/>
  <c r="H14" i="12"/>
  <c r="I14" i="12"/>
  <c r="J14" i="12"/>
  <c r="K14" i="12"/>
  <c r="C15" i="12"/>
  <c r="D15" i="12"/>
  <c r="E15" i="12"/>
  <c r="F15" i="12"/>
  <c r="G15" i="12"/>
  <c r="H15" i="12"/>
  <c r="I15" i="12"/>
  <c r="J15" i="12"/>
  <c r="K15" i="12"/>
  <c r="C16" i="12"/>
  <c r="D16" i="12"/>
  <c r="E16" i="12"/>
  <c r="F16" i="12"/>
  <c r="G16" i="12"/>
  <c r="H16" i="12"/>
  <c r="I16" i="12"/>
  <c r="J16" i="12"/>
  <c r="K16" i="12"/>
  <c r="C17" i="12"/>
  <c r="D17" i="12"/>
  <c r="E17" i="12"/>
  <c r="F17" i="12"/>
  <c r="G17" i="12"/>
  <c r="H17" i="12"/>
  <c r="I17" i="12"/>
  <c r="J17" i="12"/>
  <c r="K17" i="12"/>
  <c r="C18" i="12"/>
  <c r="D18" i="12"/>
  <c r="E18" i="12"/>
  <c r="F18" i="12"/>
  <c r="G18" i="12"/>
  <c r="H18" i="12"/>
  <c r="I18" i="12"/>
  <c r="J18" i="12"/>
  <c r="K18" i="12"/>
  <c r="C19" i="12"/>
  <c r="D19" i="12"/>
  <c r="E19" i="12"/>
  <c r="F19" i="12"/>
  <c r="G19" i="12"/>
  <c r="H19" i="12"/>
  <c r="I19" i="12"/>
  <c r="J19" i="12"/>
  <c r="K19" i="12"/>
  <c r="C20" i="12"/>
  <c r="D20" i="12"/>
  <c r="E20" i="12"/>
  <c r="F20" i="12"/>
  <c r="G20" i="12"/>
  <c r="H20" i="12"/>
  <c r="I20" i="12"/>
  <c r="J20" i="12"/>
  <c r="K20" i="12"/>
  <c r="C21" i="12"/>
  <c r="D21" i="12"/>
  <c r="E21" i="12"/>
  <c r="F21" i="12"/>
  <c r="G21" i="12"/>
  <c r="H21" i="12"/>
  <c r="I21" i="12"/>
  <c r="J21" i="12"/>
  <c r="K21" i="12"/>
  <c r="C22" i="12"/>
  <c r="C78" i="82" s="1"/>
  <c r="D22" i="12"/>
  <c r="D78" i="82" s="1"/>
  <c r="E22" i="12"/>
  <c r="E78" i="82" s="1"/>
  <c r="F22" i="12"/>
  <c r="F78" i="82" s="1"/>
  <c r="G22" i="12"/>
  <c r="G78" i="82" s="1"/>
  <c r="H22" i="12"/>
  <c r="H78" i="82" s="1"/>
  <c r="I22" i="12"/>
  <c r="I78" i="82" s="1"/>
  <c r="J22" i="12"/>
  <c r="J78" i="82" s="1"/>
  <c r="K22" i="12"/>
  <c r="K78" i="82" s="1"/>
  <c r="B3" i="12"/>
  <c r="B33" i="90" s="1"/>
  <c r="B4" i="12"/>
  <c r="B34" i="90" s="1"/>
  <c r="B5" i="12"/>
  <c r="B35" i="90" s="1"/>
  <c r="B6" i="12"/>
  <c r="B36" i="90" s="1"/>
  <c r="B7" i="12"/>
  <c r="B37" i="90" s="1"/>
  <c r="B8" i="12"/>
  <c r="B38" i="90" s="1"/>
  <c r="B9" i="12"/>
  <c r="B39" i="90" s="1"/>
  <c r="B10" i="12"/>
  <c r="B40" i="90" s="1"/>
  <c r="B11" i="12"/>
  <c r="B41" i="90" s="1"/>
  <c r="B12" i="12"/>
  <c r="B42" i="90" s="1"/>
  <c r="B13" i="12"/>
  <c r="B43" i="90" s="1"/>
  <c r="B14" i="12"/>
  <c r="B44" i="90" s="1"/>
  <c r="B15" i="12"/>
  <c r="B45" i="90" s="1"/>
  <c r="B16" i="12"/>
  <c r="B46" i="90" s="1"/>
  <c r="B17" i="12"/>
  <c r="B47" i="90" s="1"/>
  <c r="B18" i="12"/>
  <c r="B48" i="90" s="1"/>
  <c r="B19" i="12"/>
  <c r="B49" i="90" s="1"/>
  <c r="B20" i="12"/>
  <c r="B50" i="90" s="1"/>
  <c r="B21" i="12"/>
  <c r="B51" i="90" s="1"/>
  <c r="B22" i="12"/>
  <c r="B2" i="12"/>
  <c r="B32" i="90" s="1"/>
  <c r="L80" i="152"/>
  <c r="L79" i="152"/>
  <c r="L78" i="152"/>
  <c r="L77" i="152"/>
  <c r="L76" i="152"/>
  <c r="L75" i="152"/>
  <c r="L74" i="152"/>
  <c r="L73" i="152"/>
  <c r="L72" i="152"/>
  <c r="L71" i="152"/>
  <c r="L70" i="152"/>
  <c r="L69" i="152"/>
  <c r="L68" i="152"/>
  <c r="L67" i="152"/>
  <c r="L66" i="152"/>
  <c r="L65" i="152"/>
  <c r="L64" i="152"/>
  <c r="L63" i="152"/>
  <c r="L62" i="152"/>
  <c r="L61" i="152"/>
  <c r="L60" i="152"/>
  <c r="B52" i="90" l="1"/>
  <c r="B78" i="82"/>
  <c r="M78" i="82" s="1"/>
  <c r="C94" i="106"/>
  <c r="C94" i="146"/>
  <c r="C94" i="132"/>
  <c r="C94" i="118"/>
  <c r="C94" i="97"/>
  <c r="C94" i="83"/>
  <c r="C94" i="139"/>
  <c r="C94" i="125"/>
  <c r="C94" i="111"/>
  <c r="C2" i="11"/>
  <c r="D2" i="11"/>
  <c r="E2" i="11"/>
  <c r="F2" i="11"/>
  <c r="G2" i="11"/>
  <c r="H2" i="11"/>
  <c r="I2" i="11"/>
  <c r="J2" i="11"/>
  <c r="K2" i="11"/>
  <c r="C3" i="11"/>
  <c r="D3" i="11"/>
  <c r="E3" i="11"/>
  <c r="F3" i="11"/>
  <c r="G3" i="11"/>
  <c r="H3" i="11"/>
  <c r="I3" i="11"/>
  <c r="J3" i="11"/>
  <c r="K3" i="11"/>
  <c r="C4" i="11"/>
  <c r="D4" i="11"/>
  <c r="E4" i="11"/>
  <c r="F4" i="11"/>
  <c r="G4" i="11"/>
  <c r="H4" i="11"/>
  <c r="I4" i="11"/>
  <c r="J4" i="11"/>
  <c r="K4" i="11"/>
  <c r="C5" i="11"/>
  <c r="D5" i="11"/>
  <c r="E5" i="11"/>
  <c r="F5" i="11"/>
  <c r="G5" i="11"/>
  <c r="H5" i="11"/>
  <c r="I5" i="11"/>
  <c r="J5" i="11"/>
  <c r="K5" i="11"/>
  <c r="C6" i="11"/>
  <c r="D6" i="11"/>
  <c r="E6" i="11"/>
  <c r="F6" i="11"/>
  <c r="G6" i="11"/>
  <c r="H6" i="11"/>
  <c r="I6" i="11"/>
  <c r="J6" i="11"/>
  <c r="K6" i="11"/>
  <c r="C7" i="11"/>
  <c r="D7" i="11"/>
  <c r="E7" i="11"/>
  <c r="F7" i="11"/>
  <c r="G7" i="11"/>
  <c r="H7" i="11"/>
  <c r="I7" i="11"/>
  <c r="J7" i="11"/>
  <c r="K7" i="11"/>
  <c r="C8" i="11"/>
  <c r="D8" i="11"/>
  <c r="E8" i="11"/>
  <c r="F8" i="11"/>
  <c r="G8" i="11"/>
  <c r="H8" i="11"/>
  <c r="I8" i="11"/>
  <c r="J8" i="11"/>
  <c r="K8" i="11"/>
  <c r="C9" i="11"/>
  <c r="D9" i="11"/>
  <c r="E9" i="11"/>
  <c r="F9" i="11"/>
  <c r="G9" i="11"/>
  <c r="H9" i="11"/>
  <c r="I9" i="11"/>
  <c r="J9" i="11"/>
  <c r="K9" i="11"/>
  <c r="C10" i="11"/>
  <c r="D10" i="11"/>
  <c r="E10" i="11"/>
  <c r="F10" i="11"/>
  <c r="G10" i="11"/>
  <c r="H10" i="11"/>
  <c r="I10" i="11"/>
  <c r="J10" i="11"/>
  <c r="K10" i="11"/>
  <c r="C11" i="11"/>
  <c r="D11" i="11"/>
  <c r="E11" i="11"/>
  <c r="F11" i="11"/>
  <c r="G11" i="11"/>
  <c r="H11" i="11"/>
  <c r="I11" i="11"/>
  <c r="J11" i="11"/>
  <c r="K11" i="11"/>
  <c r="C12" i="11"/>
  <c r="D12" i="11"/>
  <c r="E12" i="11"/>
  <c r="F12" i="11"/>
  <c r="G12" i="11"/>
  <c r="H12" i="11"/>
  <c r="I12" i="11"/>
  <c r="J12" i="11"/>
  <c r="K12" i="11"/>
  <c r="C13" i="11"/>
  <c r="D13" i="11"/>
  <c r="E13" i="11"/>
  <c r="F13" i="11"/>
  <c r="G13" i="11"/>
  <c r="H13" i="11"/>
  <c r="I13" i="11"/>
  <c r="J13" i="11"/>
  <c r="K13" i="11"/>
  <c r="C14" i="11"/>
  <c r="D14" i="11"/>
  <c r="E14" i="11"/>
  <c r="F14" i="11"/>
  <c r="G14" i="11"/>
  <c r="H14" i="11"/>
  <c r="I14" i="11"/>
  <c r="J14" i="11"/>
  <c r="K14" i="11"/>
  <c r="C15" i="11"/>
  <c r="D15" i="11"/>
  <c r="E15" i="11"/>
  <c r="F15" i="11"/>
  <c r="G15" i="11"/>
  <c r="H15" i="11"/>
  <c r="I15" i="11"/>
  <c r="J15" i="11"/>
  <c r="K15" i="11"/>
  <c r="C16" i="11"/>
  <c r="D16" i="11"/>
  <c r="E16" i="11"/>
  <c r="F16" i="11"/>
  <c r="G16" i="11"/>
  <c r="H16" i="11"/>
  <c r="I16" i="11"/>
  <c r="J16" i="11"/>
  <c r="K16" i="11"/>
  <c r="C17" i="11"/>
  <c r="D17" i="11"/>
  <c r="E17" i="11"/>
  <c r="F17" i="11"/>
  <c r="G17" i="11"/>
  <c r="H17" i="11"/>
  <c r="I17" i="11"/>
  <c r="J17" i="11"/>
  <c r="K17" i="11"/>
  <c r="C18" i="11"/>
  <c r="D18" i="11"/>
  <c r="E18" i="11"/>
  <c r="F18" i="11"/>
  <c r="G18" i="11"/>
  <c r="H18" i="11"/>
  <c r="I18" i="11"/>
  <c r="J18" i="11"/>
  <c r="K18" i="11"/>
  <c r="C19" i="11"/>
  <c r="D19" i="11"/>
  <c r="E19" i="11"/>
  <c r="F19" i="11"/>
  <c r="G19" i="11"/>
  <c r="H19" i="11"/>
  <c r="I19" i="11"/>
  <c r="J19" i="11"/>
  <c r="K19" i="11"/>
  <c r="C20" i="11"/>
  <c r="D20" i="11"/>
  <c r="E20" i="11"/>
  <c r="F20" i="11"/>
  <c r="G20" i="11"/>
  <c r="H20" i="11"/>
  <c r="I20" i="11"/>
  <c r="J20" i="11"/>
  <c r="K20" i="11"/>
  <c r="C21" i="11"/>
  <c r="D21" i="11"/>
  <c r="E21" i="11"/>
  <c r="F21" i="11"/>
  <c r="G21" i="11"/>
  <c r="H21" i="11"/>
  <c r="I21" i="11"/>
  <c r="J21" i="11"/>
  <c r="K21" i="11"/>
  <c r="C22" i="11"/>
  <c r="D22" i="11"/>
  <c r="E22" i="11"/>
  <c r="F22" i="11"/>
  <c r="G22" i="11"/>
  <c r="H22" i="11"/>
  <c r="I22" i="11"/>
  <c r="J22" i="11"/>
  <c r="K22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" i="11"/>
  <c r="L57" i="152"/>
  <c r="L56" i="152"/>
  <c r="L55" i="152"/>
  <c r="L54" i="152"/>
  <c r="L53" i="152"/>
  <c r="L52" i="152"/>
  <c r="L51" i="152"/>
  <c r="L50" i="152"/>
  <c r="L49" i="152"/>
  <c r="L48" i="152"/>
  <c r="L47" i="152"/>
  <c r="L46" i="152"/>
  <c r="L45" i="152"/>
  <c r="L44" i="152"/>
  <c r="L43" i="152"/>
  <c r="L42" i="152"/>
  <c r="L41" i="152"/>
  <c r="L40" i="152"/>
  <c r="L39" i="152"/>
  <c r="L38" i="152"/>
  <c r="L37" i="152"/>
  <c r="B18" i="13" l="1"/>
  <c r="C22" i="13"/>
  <c r="D21" i="13"/>
  <c r="G18" i="13"/>
  <c r="I16" i="13"/>
  <c r="K14" i="13"/>
  <c r="E12" i="13"/>
  <c r="H9" i="13"/>
  <c r="K6" i="13"/>
  <c r="G2" i="13"/>
  <c r="B17" i="13"/>
  <c r="J22" i="13"/>
  <c r="C21" i="13"/>
  <c r="F18" i="13"/>
  <c r="G17" i="13"/>
  <c r="J14" i="13"/>
  <c r="D12" i="13"/>
  <c r="G9" i="13"/>
  <c r="J6" i="13"/>
  <c r="F2" i="13"/>
  <c r="B16" i="13"/>
  <c r="J21" i="13"/>
  <c r="D19" i="13"/>
  <c r="F17" i="13"/>
  <c r="H15" i="13"/>
  <c r="K12" i="13"/>
  <c r="D11" i="13"/>
  <c r="E10" i="13"/>
  <c r="G8" i="13"/>
  <c r="I6" i="13"/>
  <c r="K4" i="13"/>
  <c r="C4" i="13"/>
  <c r="D3" i="13"/>
  <c r="B2" i="13"/>
  <c r="B15" i="13"/>
  <c r="B7" i="13"/>
  <c r="H22" i="13"/>
  <c r="I21" i="13"/>
  <c r="J20" i="13"/>
  <c r="K19" i="13"/>
  <c r="C19" i="13"/>
  <c r="D18" i="13"/>
  <c r="E17" i="13"/>
  <c r="F16" i="13"/>
  <c r="G15" i="13"/>
  <c r="H14" i="13"/>
  <c r="I13" i="13"/>
  <c r="J12" i="13"/>
  <c r="K11" i="13"/>
  <c r="C11" i="13"/>
  <c r="D10" i="13"/>
  <c r="E9" i="13"/>
  <c r="F8" i="13"/>
  <c r="G7" i="13"/>
  <c r="H6" i="13"/>
  <c r="I5" i="13"/>
  <c r="J4" i="13"/>
  <c r="K3" i="13"/>
  <c r="C3" i="13"/>
  <c r="D2" i="13"/>
  <c r="B22" i="13"/>
  <c r="B14" i="13"/>
  <c r="B6" i="13"/>
  <c r="G22" i="13"/>
  <c r="H21" i="13"/>
  <c r="I20" i="13"/>
  <c r="J19" i="13"/>
  <c r="K18" i="13"/>
  <c r="C18" i="13"/>
  <c r="D17" i="13"/>
  <c r="E16" i="13"/>
  <c r="F15" i="13"/>
  <c r="G14" i="13"/>
  <c r="H13" i="13"/>
  <c r="I12" i="13"/>
  <c r="J11" i="13"/>
  <c r="K10" i="13"/>
  <c r="C10" i="13"/>
  <c r="D9" i="13"/>
  <c r="E8" i="13"/>
  <c r="F7" i="13"/>
  <c r="G6" i="13"/>
  <c r="H5" i="13"/>
  <c r="I4" i="13"/>
  <c r="J3" i="13"/>
  <c r="K2" i="13"/>
  <c r="C2" i="13"/>
  <c r="B10" i="13"/>
  <c r="E20" i="13"/>
  <c r="H17" i="13"/>
  <c r="C14" i="13"/>
  <c r="F11" i="13"/>
  <c r="I8" i="13"/>
  <c r="C6" i="13"/>
  <c r="D5" i="13"/>
  <c r="E4" i="13"/>
  <c r="K21" i="13"/>
  <c r="E19" i="13"/>
  <c r="H16" i="13"/>
  <c r="K13" i="13"/>
  <c r="E11" i="13"/>
  <c r="H8" i="13"/>
  <c r="K5" i="13"/>
  <c r="C5" i="13"/>
  <c r="D4" i="13"/>
  <c r="I22" i="13"/>
  <c r="C20" i="13"/>
  <c r="G16" i="13"/>
  <c r="J13" i="13"/>
  <c r="C12" i="13"/>
  <c r="F9" i="13"/>
  <c r="H7" i="13"/>
  <c r="E2" i="13"/>
  <c r="B21" i="13"/>
  <c r="B13" i="13"/>
  <c r="B5" i="13"/>
  <c r="F22" i="13"/>
  <c r="G21" i="13"/>
  <c r="H20" i="13"/>
  <c r="I19" i="13"/>
  <c r="J18" i="13"/>
  <c r="K17" i="13"/>
  <c r="C17" i="13"/>
  <c r="D16" i="13"/>
  <c r="E15" i="13"/>
  <c r="F14" i="13"/>
  <c r="G13" i="13"/>
  <c r="H12" i="13"/>
  <c r="I11" i="13"/>
  <c r="J10" i="13"/>
  <c r="K9" i="13"/>
  <c r="C9" i="13"/>
  <c r="D8" i="13"/>
  <c r="E7" i="13"/>
  <c r="F6" i="13"/>
  <c r="H4" i="13"/>
  <c r="I3" i="13"/>
  <c r="G20" i="13"/>
  <c r="H19" i="13"/>
  <c r="I18" i="13"/>
  <c r="J17" i="13"/>
  <c r="K16" i="13"/>
  <c r="C16" i="13"/>
  <c r="D15" i="13"/>
  <c r="E14" i="13"/>
  <c r="F13" i="13"/>
  <c r="G12" i="13"/>
  <c r="H11" i="13"/>
  <c r="I10" i="13"/>
  <c r="J9" i="13"/>
  <c r="K8" i="13"/>
  <c r="C8" i="13"/>
  <c r="D7" i="13"/>
  <c r="E6" i="13"/>
  <c r="F5" i="13"/>
  <c r="G4" i="13"/>
  <c r="H3" i="13"/>
  <c r="I2" i="13"/>
  <c r="K22" i="13"/>
  <c r="F19" i="13"/>
  <c r="J15" i="13"/>
  <c r="D13" i="13"/>
  <c r="G10" i="13"/>
  <c r="J7" i="13"/>
  <c r="F3" i="13"/>
  <c r="B9" i="13"/>
  <c r="D20" i="13"/>
  <c r="I15" i="13"/>
  <c r="C13" i="13"/>
  <c r="F10" i="13"/>
  <c r="I7" i="13"/>
  <c r="E3" i="13"/>
  <c r="B8" i="13"/>
  <c r="K20" i="13"/>
  <c r="E18" i="13"/>
  <c r="I14" i="13"/>
  <c r="J5" i="13"/>
  <c r="G5" i="13"/>
  <c r="J2" i="13"/>
  <c r="B20" i="13"/>
  <c r="B12" i="13"/>
  <c r="B4" i="13"/>
  <c r="E22" i="13"/>
  <c r="F21" i="13"/>
  <c r="B19" i="13"/>
  <c r="B11" i="13"/>
  <c r="B3" i="13"/>
  <c r="D22" i="13"/>
  <c r="E21" i="13"/>
  <c r="F20" i="13"/>
  <c r="G19" i="13"/>
  <c r="H18" i="13"/>
  <c r="I17" i="13"/>
  <c r="J16" i="13"/>
  <c r="K15" i="13"/>
  <c r="C15" i="13"/>
  <c r="D14" i="13"/>
  <c r="E13" i="13"/>
  <c r="F12" i="13"/>
  <c r="G11" i="13"/>
  <c r="H10" i="13"/>
  <c r="I9" i="13"/>
  <c r="J8" i="13"/>
  <c r="K7" i="13"/>
  <c r="C7" i="13"/>
  <c r="D6" i="13"/>
  <c r="E5" i="13"/>
  <c r="F4" i="13"/>
  <c r="G3" i="13"/>
  <c r="H2" i="13"/>
  <c r="C96" i="139"/>
  <c r="C96" i="111"/>
  <c r="C96" i="125"/>
  <c r="C96" i="106"/>
  <c r="C96" i="146"/>
  <c r="C96" i="132"/>
  <c r="C96" i="118"/>
  <c r="C96" i="97"/>
  <c r="C96" i="83"/>
  <c r="C98" i="83" l="1"/>
  <c r="C98" i="139"/>
  <c r="C98" i="125"/>
  <c r="C98" i="111"/>
  <c r="C98" i="106"/>
  <c r="C98" i="146"/>
  <c r="C98" i="132"/>
  <c r="C98" i="118"/>
  <c r="C98" i="97"/>
  <c r="C100" i="118" l="1"/>
  <c r="C100" i="83"/>
  <c r="C100" i="139"/>
  <c r="C100" i="125"/>
  <c r="C100" i="111"/>
  <c r="C100" i="106"/>
  <c r="C100" i="146"/>
  <c r="C100" i="132"/>
  <c r="C100" i="97"/>
  <c r="L15" i="153"/>
  <c r="L16" i="153"/>
  <c r="L17" i="153"/>
  <c r="L18" i="153"/>
  <c r="L19" i="153"/>
  <c r="L20" i="153"/>
  <c r="L21" i="153"/>
  <c r="L22" i="153"/>
  <c r="L23" i="153"/>
  <c r="L24" i="153"/>
  <c r="L25" i="153"/>
  <c r="L26" i="153"/>
  <c r="L27" i="153"/>
  <c r="L28" i="153"/>
  <c r="L29" i="153"/>
  <c r="L30" i="153"/>
  <c r="L31" i="153"/>
  <c r="L32" i="153"/>
  <c r="L33" i="153"/>
  <c r="L34" i="153"/>
  <c r="L14" i="153"/>
  <c r="E30" i="85" l="1"/>
  <c r="O30" i="85" s="1"/>
  <c r="I30" i="85"/>
  <c r="S30" i="85" s="1"/>
  <c r="G30" i="85"/>
  <c r="Q30" i="85" s="1"/>
  <c r="B30" i="85"/>
  <c r="L30" i="85" s="1"/>
  <c r="K30" i="85"/>
  <c r="U30" i="85" s="1"/>
  <c r="H30" i="85"/>
  <c r="R30" i="85" s="1"/>
  <c r="C30" i="85"/>
  <c r="M30" i="85" s="1"/>
  <c r="J30" i="85"/>
  <c r="T30" i="85" s="1"/>
  <c r="F30" i="85"/>
  <c r="P30" i="85" s="1"/>
  <c r="D30" i="85"/>
  <c r="N30" i="85" s="1"/>
  <c r="H43" i="85"/>
  <c r="R43" i="85" s="1"/>
  <c r="G43" i="85"/>
  <c r="Q43" i="85" s="1"/>
  <c r="E43" i="85"/>
  <c r="O43" i="85" s="1"/>
  <c r="J43" i="85"/>
  <c r="T43" i="85" s="1"/>
  <c r="F43" i="85"/>
  <c r="P43" i="85" s="1"/>
  <c r="D43" i="85"/>
  <c r="N43" i="85" s="1"/>
  <c r="I43" i="85"/>
  <c r="S43" i="85" s="1"/>
  <c r="B43" i="85"/>
  <c r="L43" i="85" s="1"/>
  <c r="K43" i="85"/>
  <c r="U43" i="85" s="1"/>
  <c r="C43" i="85"/>
  <c r="M43" i="85" s="1"/>
  <c r="F35" i="85"/>
  <c r="P35" i="85" s="1"/>
  <c r="D35" i="85"/>
  <c r="N35" i="85" s="1"/>
  <c r="C35" i="85"/>
  <c r="M35" i="85" s="1"/>
  <c r="E35" i="85"/>
  <c r="O35" i="85" s="1"/>
  <c r="G35" i="85"/>
  <c r="Q35" i="85" s="1"/>
  <c r="B35" i="85"/>
  <c r="L35" i="85" s="1"/>
  <c r="H35" i="85"/>
  <c r="R35" i="85" s="1"/>
  <c r="I35" i="85"/>
  <c r="S35" i="85" s="1"/>
  <c r="J35" i="85"/>
  <c r="T35" i="85" s="1"/>
  <c r="K35" i="85"/>
  <c r="U35" i="85" s="1"/>
  <c r="H50" i="85"/>
  <c r="R50" i="85" s="1"/>
  <c r="B50" i="85"/>
  <c r="L50" i="85" s="1"/>
  <c r="F50" i="85"/>
  <c r="P50" i="85" s="1"/>
  <c r="C50" i="85"/>
  <c r="M50" i="85" s="1"/>
  <c r="I50" i="85"/>
  <c r="S50" i="85" s="1"/>
  <c r="G50" i="85"/>
  <c r="Q50" i="85" s="1"/>
  <c r="K50" i="85"/>
  <c r="U50" i="85" s="1"/>
  <c r="E50" i="85"/>
  <c r="O50" i="85" s="1"/>
  <c r="J50" i="85"/>
  <c r="T50" i="85" s="1"/>
  <c r="D50" i="85"/>
  <c r="N50" i="85" s="1"/>
  <c r="G42" i="85"/>
  <c r="Q42" i="85" s="1"/>
  <c r="E42" i="85"/>
  <c r="O42" i="85" s="1"/>
  <c r="D42" i="85"/>
  <c r="N42" i="85" s="1"/>
  <c r="K42" i="85"/>
  <c r="U42" i="85" s="1"/>
  <c r="H42" i="85"/>
  <c r="R42" i="85" s="1"/>
  <c r="B42" i="85"/>
  <c r="L42" i="85" s="1"/>
  <c r="F42" i="85"/>
  <c r="P42" i="85" s="1"/>
  <c r="I42" i="85"/>
  <c r="S42" i="85" s="1"/>
  <c r="C42" i="85"/>
  <c r="M42" i="85" s="1"/>
  <c r="J42" i="85"/>
  <c r="T42" i="85" s="1"/>
  <c r="K34" i="85"/>
  <c r="U34" i="85" s="1"/>
  <c r="E34" i="85"/>
  <c r="O34" i="85" s="1"/>
  <c r="I34" i="85"/>
  <c r="S34" i="85" s="1"/>
  <c r="G34" i="85"/>
  <c r="Q34" i="85" s="1"/>
  <c r="C34" i="85"/>
  <c r="M34" i="85" s="1"/>
  <c r="D34" i="85"/>
  <c r="N34" i="85" s="1"/>
  <c r="J34" i="85"/>
  <c r="T34" i="85" s="1"/>
  <c r="H34" i="85"/>
  <c r="R34" i="85" s="1"/>
  <c r="B34" i="85"/>
  <c r="L34" i="85" s="1"/>
  <c r="F34" i="85"/>
  <c r="P34" i="85" s="1"/>
  <c r="C49" i="85"/>
  <c r="M49" i="85" s="1"/>
  <c r="H49" i="85"/>
  <c r="R49" i="85" s="1"/>
  <c r="K49" i="85"/>
  <c r="U49" i="85" s="1"/>
  <c r="E49" i="85"/>
  <c r="O49" i="85" s="1"/>
  <c r="J49" i="85"/>
  <c r="T49" i="85" s="1"/>
  <c r="I49" i="85"/>
  <c r="S49" i="85" s="1"/>
  <c r="B49" i="85"/>
  <c r="L49" i="85" s="1"/>
  <c r="G49" i="85"/>
  <c r="Q49" i="85" s="1"/>
  <c r="F49" i="85"/>
  <c r="P49" i="85" s="1"/>
  <c r="D49" i="85"/>
  <c r="N49" i="85" s="1"/>
  <c r="J33" i="85"/>
  <c r="T33" i="85" s="1"/>
  <c r="G33" i="85"/>
  <c r="Q33" i="85" s="1"/>
  <c r="I33" i="85"/>
  <c r="S33" i="85" s="1"/>
  <c r="C33" i="85"/>
  <c r="M33" i="85" s="1"/>
  <c r="H33" i="85"/>
  <c r="R33" i="85" s="1"/>
  <c r="D33" i="85"/>
  <c r="N33" i="85" s="1"/>
  <c r="K33" i="85"/>
  <c r="U33" i="85" s="1"/>
  <c r="F33" i="85"/>
  <c r="P33" i="85" s="1"/>
  <c r="E33" i="85"/>
  <c r="O33" i="85" s="1"/>
  <c r="B33" i="85"/>
  <c r="L33" i="85" s="1"/>
  <c r="D40" i="85"/>
  <c r="N40" i="85" s="1"/>
  <c r="B40" i="85"/>
  <c r="L40" i="85" s="1"/>
  <c r="K40" i="85"/>
  <c r="U40" i="85" s="1"/>
  <c r="C40" i="85"/>
  <c r="M40" i="85" s="1"/>
  <c r="H40" i="85"/>
  <c r="R40" i="85" s="1"/>
  <c r="E40" i="85"/>
  <c r="O40" i="85" s="1"/>
  <c r="I40" i="85"/>
  <c r="S40" i="85" s="1"/>
  <c r="G40" i="85"/>
  <c r="Q40" i="85" s="1"/>
  <c r="F40" i="85"/>
  <c r="P40" i="85" s="1"/>
  <c r="J40" i="85"/>
  <c r="T40" i="85" s="1"/>
  <c r="C47" i="85"/>
  <c r="M47" i="85" s="1"/>
  <c r="B47" i="85"/>
  <c r="L47" i="85" s="1"/>
  <c r="E47" i="85"/>
  <c r="O47" i="85" s="1"/>
  <c r="I47" i="85"/>
  <c r="S47" i="85" s="1"/>
  <c r="F47" i="85"/>
  <c r="P47" i="85" s="1"/>
  <c r="D47" i="85"/>
  <c r="N47" i="85" s="1"/>
  <c r="J47" i="85"/>
  <c r="T47" i="85" s="1"/>
  <c r="H47" i="85"/>
  <c r="R47" i="85" s="1"/>
  <c r="G47" i="85"/>
  <c r="Q47" i="85" s="1"/>
  <c r="K47" i="85"/>
  <c r="U47" i="85" s="1"/>
  <c r="D31" i="85"/>
  <c r="N31" i="85" s="1"/>
  <c r="J31" i="85"/>
  <c r="T31" i="85" s="1"/>
  <c r="I31" i="85"/>
  <c r="S31" i="85" s="1"/>
  <c r="H31" i="85"/>
  <c r="R31" i="85" s="1"/>
  <c r="F31" i="85"/>
  <c r="P31" i="85" s="1"/>
  <c r="G31" i="85"/>
  <c r="Q31" i="85" s="1"/>
  <c r="K31" i="85"/>
  <c r="U31" i="85" s="1"/>
  <c r="C31" i="85"/>
  <c r="M31" i="85" s="1"/>
  <c r="B31" i="85"/>
  <c r="L31" i="85" s="1"/>
  <c r="E31" i="85"/>
  <c r="O31" i="85" s="1"/>
  <c r="B46" i="85"/>
  <c r="L46" i="85" s="1"/>
  <c r="C46" i="85"/>
  <c r="M46" i="85" s="1"/>
  <c r="J46" i="85"/>
  <c r="T46" i="85" s="1"/>
  <c r="F46" i="85"/>
  <c r="P46" i="85" s="1"/>
  <c r="D46" i="85"/>
  <c r="N46" i="85" s="1"/>
  <c r="H46" i="85"/>
  <c r="R46" i="85" s="1"/>
  <c r="E46" i="85"/>
  <c r="O46" i="85" s="1"/>
  <c r="G46" i="85"/>
  <c r="Q46" i="85" s="1"/>
  <c r="K46" i="85"/>
  <c r="U46" i="85" s="1"/>
  <c r="I46" i="85"/>
  <c r="S46" i="85" s="1"/>
  <c r="J45" i="85"/>
  <c r="T45" i="85" s="1"/>
  <c r="I45" i="85"/>
  <c r="S45" i="85" s="1"/>
  <c r="D45" i="85"/>
  <c r="N45" i="85" s="1"/>
  <c r="H45" i="85"/>
  <c r="R45" i="85" s="1"/>
  <c r="K45" i="85"/>
  <c r="U45" i="85" s="1"/>
  <c r="B45" i="85"/>
  <c r="L45" i="85" s="1"/>
  <c r="G45" i="85"/>
  <c r="Q45" i="85" s="1"/>
  <c r="E45" i="85"/>
  <c r="O45" i="85" s="1"/>
  <c r="C45" i="85"/>
  <c r="M45" i="85" s="1"/>
  <c r="F45" i="85"/>
  <c r="P45" i="85" s="1"/>
  <c r="J37" i="85"/>
  <c r="T37" i="85" s="1"/>
  <c r="B37" i="85"/>
  <c r="L37" i="85" s="1"/>
  <c r="G37" i="85"/>
  <c r="Q37" i="85" s="1"/>
  <c r="I37" i="85"/>
  <c r="S37" i="85" s="1"/>
  <c r="D37" i="85"/>
  <c r="N37" i="85" s="1"/>
  <c r="F37" i="85"/>
  <c r="P37" i="85" s="1"/>
  <c r="K37" i="85"/>
  <c r="U37" i="85" s="1"/>
  <c r="H37" i="85"/>
  <c r="R37" i="85" s="1"/>
  <c r="E37" i="85"/>
  <c r="O37" i="85" s="1"/>
  <c r="C37" i="85"/>
  <c r="M37" i="85" s="1"/>
  <c r="J41" i="85"/>
  <c r="T41" i="85" s="1"/>
  <c r="C41" i="85"/>
  <c r="M41" i="85" s="1"/>
  <c r="F41" i="85"/>
  <c r="P41" i="85" s="1"/>
  <c r="D41" i="85"/>
  <c r="N41" i="85" s="1"/>
  <c r="H41" i="85"/>
  <c r="R41" i="85" s="1"/>
  <c r="E41" i="85"/>
  <c r="O41" i="85" s="1"/>
  <c r="I41" i="85"/>
  <c r="S41" i="85" s="1"/>
  <c r="B41" i="85"/>
  <c r="L41" i="85" s="1"/>
  <c r="G41" i="85"/>
  <c r="Q41" i="85" s="1"/>
  <c r="K41" i="85"/>
  <c r="U41" i="85" s="1"/>
  <c r="E48" i="85"/>
  <c r="O48" i="85" s="1"/>
  <c r="G48" i="85"/>
  <c r="Q48" i="85" s="1"/>
  <c r="K48" i="85"/>
  <c r="U48" i="85" s="1"/>
  <c r="F48" i="85"/>
  <c r="P48" i="85" s="1"/>
  <c r="I48" i="85"/>
  <c r="S48" i="85" s="1"/>
  <c r="J48" i="85"/>
  <c r="T48" i="85" s="1"/>
  <c r="C48" i="85"/>
  <c r="M48" i="85" s="1"/>
  <c r="H48" i="85"/>
  <c r="R48" i="85" s="1"/>
  <c r="D48" i="85"/>
  <c r="N48" i="85" s="1"/>
  <c r="B48" i="85"/>
  <c r="L48" i="85" s="1"/>
  <c r="J32" i="85"/>
  <c r="T32" i="85" s="1"/>
  <c r="D32" i="85"/>
  <c r="N32" i="85" s="1"/>
  <c r="B32" i="85"/>
  <c r="L32" i="85" s="1"/>
  <c r="E32" i="85"/>
  <c r="O32" i="85" s="1"/>
  <c r="H32" i="85"/>
  <c r="R32" i="85" s="1"/>
  <c r="F32" i="85"/>
  <c r="P32" i="85" s="1"/>
  <c r="K32" i="85"/>
  <c r="U32" i="85" s="1"/>
  <c r="C32" i="85"/>
  <c r="M32" i="85" s="1"/>
  <c r="I32" i="85"/>
  <c r="S32" i="85" s="1"/>
  <c r="G32" i="85"/>
  <c r="Q32" i="85" s="1"/>
  <c r="K39" i="85"/>
  <c r="U39" i="85" s="1"/>
  <c r="E39" i="85"/>
  <c r="O39" i="85" s="1"/>
  <c r="I39" i="85"/>
  <c r="S39" i="85" s="1"/>
  <c r="B39" i="85"/>
  <c r="L39" i="85" s="1"/>
  <c r="C39" i="85"/>
  <c r="M39" i="85" s="1"/>
  <c r="G39" i="85"/>
  <c r="Q39" i="85" s="1"/>
  <c r="D39" i="85"/>
  <c r="N39" i="85" s="1"/>
  <c r="J39" i="85"/>
  <c r="T39" i="85" s="1"/>
  <c r="F39" i="85"/>
  <c r="P39" i="85" s="1"/>
  <c r="H39" i="85"/>
  <c r="R39" i="85" s="1"/>
  <c r="K38" i="85"/>
  <c r="U38" i="85" s="1"/>
  <c r="I38" i="85"/>
  <c r="S38" i="85" s="1"/>
  <c r="H38" i="85"/>
  <c r="R38" i="85" s="1"/>
  <c r="F38" i="85"/>
  <c r="P38" i="85" s="1"/>
  <c r="C38" i="85"/>
  <c r="M38" i="85" s="1"/>
  <c r="J38" i="85"/>
  <c r="T38" i="85" s="1"/>
  <c r="B38" i="85"/>
  <c r="L38" i="85" s="1"/>
  <c r="D38" i="85"/>
  <c r="N38" i="85" s="1"/>
  <c r="G38" i="85"/>
  <c r="Q38" i="85" s="1"/>
  <c r="E38" i="85"/>
  <c r="O38" i="85" s="1"/>
  <c r="I44" i="85"/>
  <c r="S44" i="85" s="1"/>
  <c r="B44" i="85"/>
  <c r="L44" i="85" s="1"/>
  <c r="K44" i="85"/>
  <c r="U44" i="85" s="1"/>
  <c r="J44" i="85"/>
  <c r="T44" i="85" s="1"/>
  <c r="E44" i="85"/>
  <c r="O44" i="85" s="1"/>
  <c r="H44" i="85"/>
  <c r="R44" i="85" s="1"/>
  <c r="C44" i="85"/>
  <c r="M44" i="85" s="1"/>
  <c r="F44" i="85"/>
  <c r="P44" i="85" s="1"/>
  <c r="G44" i="85"/>
  <c r="Q44" i="85" s="1"/>
  <c r="D44" i="85"/>
  <c r="N44" i="85" s="1"/>
  <c r="G36" i="85"/>
  <c r="Q36" i="85" s="1"/>
  <c r="F36" i="85"/>
  <c r="P36" i="85" s="1"/>
  <c r="I36" i="85"/>
  <c r="S36" i="85" s="1"/>
  <c r="D36" i="85"/>
  <c r="N36" i="85" s="1"/>
  <c r="B36" i="85"/>
  <c r="L36" i="85" s="1"/>
  <c r="H36" i="85"/>
  <c r="R36" i="85" s="1"/>
  <c r="E36" i="85"/>
  <c r="O36" i="85" s="1"/>
  <c r="C36" i="85"/>
  <c r="M36" i="85" s="1"/>
  <c r="K36" i="85"/>
  <c r="U36" i="85" s="1"/>
  <c r="J36" i="85"/>
  <c r="T36" i="85" s="1"/>
  <c r="C102" i="106"/>
  <c r="C102" i="146"/>
  <c r="C102" i="132"/>
  <c r="C102" i="118"/>
  <c r="C102" i="97"/>
  <c r="C102" i="83"/>
  <c r="C102" i="139"/>
  <c r="C102" i="125"/>
  <c r="C102" i="111"/>
  <c r="V34" i="152"/>
  <c r="U34" i="152"/>
  <c r="T34" i="152"/>
  <c r="S34" i="152"/>
  <c r="R34" i="152"/>
  <c r="Q34" i="152"/>
  <c r="P34" i="152"/>
  <c r="O34" i="152"/>
  <c r="N34" i="152"/>
  <c r="M34" i="152"/>
  <c r="L34" i="152"/>
  <c r="K34" i="152"/>
  <c r="J34" i="152"/>
  <c r="I34" i="152"/>
  <c r="H34" i="152"/>
  <c r="G34" i="152"/>
  <c r="F34" i="152"/>
  <c r="E34" i="152"/>
  <c r="D34" i="152"/>
  <c r="C34" i="152"/>
  <c r="B34" i="152"/>
  <c r="V16" i="152"/>
  <c r="U16" i="152"/>
  <c r="T16" i="152"/>
  <c r="S16" i="152"/>
  <c r="R16" i="152"/>
  <c r="Q16" i="152"/>
  <c r="P16" i="152"/>
  <c r="O16" i="152"/>
  <c r="N16" i="152"/>
  <c r="M16" i="152"/>
  <c r="L16" i="152"/>
  <c r="K16" i="152"/>
  <c r="J16" i="152"/>
  <c r="I16" i="152"/>
  <c r="H16" i="152"/>
  <c r="G16" i="152"/>
  <c r="F16" i="152"/>
  <c r="E16" i="152"/>
  <c r="D16" i="152"/>
  <c r="C16" i="152"/>
  <c r="B16" i="152"/>
  <c r="C104" i="106" l="1"/>
  <c r="C104" i="146"/>
  <c r="C104" i="132"/>
  <c r="C104" i="118"/>
  <c r="C104" i="97"/>
  <c r="C104" i="83"/>
  <c r="C104" i="139"/>
  <c r="C104" i="125"/>
  <c r="C104" i="111"/>
  <c r="C5" i="85"/>
  <c r="M5" i="85" s="1"/>
  <c r="D5" i="85"/>
  <c r="N5" i="85" s="1"/>
  <c r="E5" i="85"/>
  <c r="O5" i="85" s="1"/>
  <c r="F5" i="85"/>
  <c r="P5" i="85" s="1"/>
  <c r="G5" i="85"/>
  <c r="Q5" i="85" s="1"/>
  <c r="H5" i="85"/>
  <c r="R5" i="85" s="1"/>
  <c r="I5" i="85"/>
  <c r="S5" i="85" s="1"/>
  <c r="J5" i="85"/>
  <c r="T5" i="85" s="1"/>
  <c r="K5" i="85"/>
  <c r="U5" i="85" s="1"/>
  <c r="C6" i="85"/>
  <c r="M6" i="85" s="1"/>
  <c r="D6" i="85"/>
  <c r="N6" i="85" s="1"/>
  <c r="E6" i="85"/>
  <c r="O6" i="85" s="1"/>
  <c r="F6" i="85"/>
  <c r="P6" i="85" s="1"/>
  <c r="G6" i="85"/>
  <c r="Q6" i="85" s="1"/>
  <c r="H6" i="85"/>
  <c r="R6" i="85" s="1"/>
  <c r="I6" i="85"/>
  <c r="S6" i="85" s="1"/>
  <c r="J6" i="85"/>
  <c r="T6" i="85" s="1"/>
  <c r="K6" i="85"/>
  <c r="U6" i="85" s="1"/>
  <c r="C7" i="85"/>
  <c r="M7" i="85" s="1"/>
  <c r="D7" i="85"/>
  <c r="N7" i="85" s="1"/>
  <c r="E7" i="85"/>
  <c r="O7" i="85" s="1"/>
  <c r="F7" i="85"/>
  <c r="P7" i="85" s="1"/>
  <c r="G7" i="85"/>
  <c r="Q7" i="85" s="1"/>
  <c r="H7" i="85"/>
  <c r="R7" i="85" s="1"/>
  <c r="I7" i="85"/>
  <c r="S7" i="85" s="1"/>
  <c r="J7" i="85"/>
  <c r="T7" i="85" s="1"/>
  <c r="K7" i="85"/>
  <c r="U7" i="85" s="1"/>
  <c r="C8" i="85"/>
  <c r="M8" i="85" s="1"/>
  <c r="D8" i="85"/>
  <c r="N8" i="85" s="1"/>
  <c r="E8" i="85"/>
  <c r="O8" i="85" s="1"/>
  <c r="F8" i="85"/>
  <c r="P8" i="85" s="1"/>
  <c r="G8" i="85"/>
  <c r="Q8" i="85" s="1"/>
  <c r="H8" i="85"/>
  <c r="R8" i="85" s="1"/>
  <c r="I8" i="85"/>
  <c r="S8" i="85" s="1"/>
  <c r="J8" i="85"/>
  <c r="T8" i="85" s="1"/>
  <c r="K8" i="85"/>
  <c r="U8" i="85" s="1"/>
  <c r="C9" i="85"/>
  <c r="M9" i="85" s="1"/>
  <c r="D9" i="85"/>
  <c r="N9" i="85" s="1"/>
  <c r="E9" i="85"/>
  <c r="O9" i="85" s="1"/>
  <c r="F9" i="85"/>
  <c r="P9" i="85" s="1"/>
  <c r="G9" i="85"/>
  <c r="Q9" i="85" s="1"/>
  <c r="H9" i="85"/>
  <c r="R9" i="85" s="1"/>
  <c r="I9" i="85"/>
  <c r="S9" i="85" s="1"/>
  <c r="J9" i="85"/>
  <c r="T9" i="85" s="1"/>
  <c r="K9" i="85"/>
  <c r="U9" i="85" s="1"/>
  <c r="C10" i="85"/>
  <c r="M10" i="85" s="1"/>
  <c r="D10" i="85"/>
  <c r="N10" i="85" s="1"/>
  <c r="E10" i="85"/>
  <c r="O10" i="85" s="1"/>
  <c r="F10" i="85"/>
  <c r="P10" i="85" s="1"/>
  <c r="G10" i="85"/>
  <c r="Q10" i="85" s="1"/>
  <c r="H10" i="85"/>
  <c r="R10" i="85" s="1"/>
  <c r="I10" i="85"/>
  <c r="S10" i="85" s="1"/>
  <c r="J10" i="85"/>
  <c r="T10" i="85" s="1"/>
  <c r="K10" i="85"/>
  <c r="U10" i="85" s="1"/>
  <c r="C11" i="85"/>
  <c r="M11" i="85" s="1"/>
  <c r="D11" i="85"/>
  <c r="N11" i="85" s="1"/>
  <c r="E11" i="85"/>
  <c r="O11" i="85" s="1"/>
  <c r="F11" i="85"/>
  <c r="P11" i="85" s="1"/>
  <c r="G11" i="85"/>
  <c r="Q11" i="85" s="1"/>
  <c r="H11" i="85"/>
  <c r="R11" i="85" s="1"/>
  <c r="I11" i="85"/>
  <c r="S11" i="85" s="1"/>
  <c r="J11" i="85"/>
  <c r="T11" i="85" s="1"/>
  <c r="K11" i="85"/>
  <c r="U11" i="85" s="1"/>
  <c r="C12" i="85"/>
  <c r="M12" i="85" s="1"/>
  <c r="D12" i="85"/>
  <c r="N12" i="85" s="1"/>
  <c r="E12" i="85"/>
  <c r="O12" i="85" s="1"/>
  <c r="F12" i="85"/>
  <c r="P12" i="85" s="1"/>
  <c r="G12" i="85"/>
  <c r="Q12" i="85" s="1"/>
  <c r="H12" i="85"/>
  <c r="R12" i="85" s="1"/>
  <c r="I12" i="85"/>
  <c r="S12" i="85" s="1"/>
  <c r="J12" i="85"/>
  <c r="T12" i="85" s="1"/>
  <c r="K12" i="85"/>
  <c r="U12" i="85" s="1"/>
  <c r="C13" i="85"/>
  <c r="M13" i="85" s="1"/>
  <c r="D13" i="85"/>
  <c r="N13" i="85" s="1"/>
  <c r="E13" i="85"/>
  <c r="O13" i="85" s="1"/>
  <c r="F13" i="85"/>
  <c r="P13" i="85" s="1"/>
  <c r="G13" i="85"/>
  <c r="Q13" i="85" s="1"/>
  <c r="H13" i="85"/>
  <c r="R13" i="85" s="1"/>
  <c r="I13" i="85"/>
  <c r="S13" i="85" s="1"/>
  <c r="J13" i="85"/>
  <c r="T13" i="85" s="1"/>
  <c r="K13" i="85"/>
  <c r="U13" i="85" s="1"/>
  <c r="C14" i="85"/>
  <c r="M14" i="85" s="1"/>
  <c r="D14" i="85"/>
  <c r="N14" i="85" s="1"/>
  <c r="E14" i="85"/>
  <c r="O14" i="85" s="1"/>
  <c r="F14" i="85"/>
  <c r="P14" i="85" s="1"/>
  <c r="G14" i="85"/>
  <c r="Q14" i="85" s="1"/>
  <c r="H14" i="85"/>
  <c r="R14" i="85" s="1"/>
  <c r="I14" i="85"/>
  <c r="S14" i="85" s="1"/>
  <c r="J14" i="85"/>
  <c r="T14" i="85" s="1"/>
  <c r="K14" i="85"/>
  <c r="U14" i="85" s="1"/>
  <c r="C15" i="85"/>
  <c r="M15" i="85" s="1"/>
  <c r="D15" i="85"/>
  <c r="N15" i="85" s="1"/>
  <c r="E15" i="85"/>
  <c r="O15" i="85" s="1"/>
  <c r="F15" i="85"/>
  <c r="P15" i="85" s="1"/>
  <c r="G15" i="85"/>
  <c r="Q15" i="85" s="1"/>
  <c r="H15" i="85"/>
  <c r="R15" i="85" s="1"/>
  <c r="I15" i="85"/>
  <c r="S15" i="85" s="1"/>
  <c r="J15" i="85"/>
  <c r="T15" i="85" s="1"/>
  <c r="K15" i="85"/>
  <c r="U15" i="85" s="1"/>
  <c r="C16" i="85"/>
  <c r="M16" i="85" s="1"/>
  <c r="D16" i="85"/>
  <c r="N16" i="85" s="1"/>
  <c r="E16" i="85"/>
  <c r="O16" i="85" s="1"/>
  <c r="F16" i="85"/>
  <c r="P16" i="85" s="1"/>
  <c r="G16" i="85"/>
  <c r="Q16" i="85" s="1"/>
  <c r="H16" i="85"/>
  <c r="R16" i="85" s="1"/>
  <c r="I16" i="85"/>
  <c r="S16" i="85" s="1"/>
  <c r="J16" i="85"/>
  <c r="T16" i="85" s="1"/>
  <c r="K16" i="85"/>
  <c r="U16" i="85" s="1"/>
  <c r="C17" i="85"/>
  <c r="M17" i="85" s="1"/>
  <c r="D17" i="85"/>
  <c r="N17" i="85" s="1"/>
  <c r="E17" i="85"/>
  <c r="O17" i="85" s="1"/>
  <c r="F17" i="85"/>
  <c r="P17" i="85" s="1"/>
  <c r="G17" i="85"/>
  <c r="Q17" i="85" s="1"/>
  <c r="H17" i="85"/>
  <c r="R17" i="85" s="1"/>
  <c r="I17" i="85"/>
  <c r="S17" i="85" s="1"/>
  <c r="J17" i="85"/>
  <c r="T17" i="85" s="1"/>
  <c r="K17" i="85"/>
  <c r="U17" i="85" s="1"/>
  <c r="C18" i="85"/>
  <c r="M18" i="85" s="1"/>
  <c r="D18" i="85"/>
  <c r="N18" i="85" s="1"/>
  <c r="E18" i="85"/>
  <c r="O18" i="85" s="1"/>
  <c r="F18" i="85"/>
  <c r="P18" i="85" s="1"/>
  <c r="G18" i="85"/>
  <c r="Q18" i="85" s="1"/>
  <c r="H18" i="85"/>
  <c r="R18" i="85" s="1"/>
  <c r="I18" i="85"/>
  <c r="S18" i="85" s="1"/>
  <c r="J18" i="85"/>
  <c r="T18" i="85" s="1"/>
  <c r="K18" i="85"/>
  <c r="U18" i="85" s="1"/>
  <c r="C19" i="85"/>
  <c r="M19" i="85" s="1"/>
  <c r="D19" i="85"/>
  <c r="N19" i="85" s="1"/>
  <c r="E19" i="85"/>
  <c r="O19" i="85" s="1"/>
  <c r="F19" i="85"/>
  <c r="P19" i="85" s="1"/>
  <c r="G19" i="85"/>
  <c r="Q19" i="85" s="1"/>
  <c r="H19" i="85"/>
  <c r="R19" i="85" s="1"/>
  <c r="I19" i="85"/>
  <c r="S19" i="85" s="1"/>
  <c r="J19" i="85"/>
  <c r="T19" i="85" s="1"/>
  <c r="K19" i="85"/>
  <c r="U19" i="85" s="1"/>
  <c r="C20" i="85"/>
  <c r="M20" i="85" s="1"/>
  <c r="D20" i="85"/>
  <c r="N20" i="85" s="1"/>
  <c r="E20" i="85"/>
  <c r="O20" i="85" s="1"/>
  <c r="F20" i="85"/>
  <c r="P20" i="85" s="1"/>
  <c r="G20" i="85"/>
  <c r="Q20" i="85" s="1"/>
  <c r="H20" i="85"/>
  <c r="R20" i="85" s="1"/>
  <c r="I20" i="85"/>
  <c r="S20" i="85" s="1"/>
  <c r="J20" i="85"/>
  <c r="T20" i="85" s="1"/>
  <c r="K20" i="85"/>
  <c r="U20" i="85" s="1"/>
  <c r="C21" i="85"/>
  <c r="M21" i="85" s="1"/>
  <c r="D21" i="85"/>
  <c r="N21" i="85" s="1"/>
  <c r="E21" i="85"/>
  <c r="O21" i="85" s="1"/>
  <c r="F21" i="85"/>
  <c r="P21" i="85" s="1"/>
  <c r="G21" i="85"/>
  <c r="Q21" i="85" s="1"/>
  <c r="H21" i="85"/>
  <c r="R21" i="85" s="1"/>
  <c r="I21" i="85"/>
  <c r="S21" i="85" s="1"/>
  <c r="J21" i="85"/>
  <c r="T21" i="85" s="1"/>
  <c r="K21" i="85"/>
  <c r="U21" i="85" s="1"/>
  <c r="C22" i="85"/>
  <c r="M22" i="85" s="1"/>
  <c r="D22" i="85"/>
  <c r="N22" i="85" s="1"/>
  <c r="E22" i="85"/>
  <c r="O22" i="85" s="1"/>
  <c r="F22" i="85"/>
  <c r="P22" i="85" s="1"/>
  <c r="G22" i="85"/>
  <c r="Q22" i="85" s="1"/>
  <c r="H22" i="85"/>
  <c r="R22" i="85" s="1"/>
  <c r="I22" i="85"/>
  <c r="S22" i="85" s="1"/>
  <c r="J22" i="85"/>
  <c r="T22" i="85" s="1"/>
  <c r="K22" i="85"/>
  <c r="U22" i="85" s="1"/>
  <c r="C23" i="85"/>
  <c r="M23" i="85" s="1"/>
  <c r="D23" i="85"/>
  <c r="N23" i="85" s="1"/>
  <c r="E23" i="85"/>
  <c r="O23" i="85" s="1"/>
  <c r="F23" i="85"/>
  <c r="P23" i="85" s="1"/>
  <c r="G23" i="85"/>
  <c r="Q23" i="85" s="1"/>
  <c r="H23" i="85"/>
  <c r="R23" i="85" s="1"/>
  <c r="I23" i="85"/>
  <c r="S23" i="85" s="1"/>
  <c r="J23" i="85"/>
  <c r="T23" i="85" s="1"/>
  <c r="K23" i="85"/>
  <c r="U23" i="85" s="1"/>
  <c r="C24" i="85"/>
  <c r="M24" i="85" s="1"/>
  <c r="D24" i="85"/>
  <c r="N24" i="85" s="1"/>
  <c r="E24" i="85"/>
  <c r="O24" i="85" s="1"/>
  <c r="F24" i="85"/>
  <c r="P24" i="85" s="1"/>
  <c r="G24" i="85"/>
  <c r="Q24" i="85" s="1"/>
  <c r="H24" i="85"/>
  <c r="R24" i="85" s="1"/>
  <c r="I24" i="85"/>
  <c r="S24" i="85" s="1"/>
  <c r="J24" i="85"/>
  <c r="T24" i="85" s="1"/>
  <c r="K24" i="85"/>
  <c r="U24" i="85" s="1"/>
  <c r="C25" i="85"/>
  <c r="M25" i="85" s="1"/>
  <c r="D25" i="85"/>
  <c r="N25" i="85" s="1"/>
  <c r="E25" i="85"/>
  <c r="O25" i="85" s="1"/>
  <c r="F25" i="85"/>
  <c r="P25" i="85" s="1"/>
  <c r="G25" i="85"/>
  <c r="Q25" i="85" s="1"/>
  <c r="H25" i="85"/>
  <c r="R25" i="85" s="1"/>
  <c r="I25" i="85"/>
  <c r="S25" i="85" s="1"/>
  <c r="J25" i="85"/>
  <c r="T25" i="85" s="1"/>
  <c r="K25" i="85"/>
  <c r="U25" i="85" s="1"/>
  <c r="B6" i="85"/>
  <c r="L6" i="85" s="1"/>
  <c r="B7" i="85"/>
  <c r="L7" i="85" s="1"/>
  <c r="B8" i="85"/>
  <c r="L8" i="85" s="1"/>
  <c r="B9" i="85"/>
  <c r="L9" i="85" s="1"/>
  <c r="B10" i="85"/>
  <c r="L10" i="85" s="1"/>
  <c r="B11" i="85"/>
  <c r="L11" i="85" s="1"/>
  <c r="B12" i="85"/>
  <c r="L12" i="85" s="1"/>
  <c r="B13" i="85"/>
  <c r="L13" i="85" s="1"/>
  <c r="B14" i="85"/>
  <c r="L14" i="85" s="1"/>
  <c r="B15" i="85"/>
  <c r="L15" i="85" s="1"/>
  <c r="B16" i="85"/>
  <c r="L16" i="85" s="1"/>
  <c r="B17" i="85"/>
  <c r="L17" i="85" s="1"/>
  <c r="B18" i="85"/>
  <c r="L18" i="85" s="1"/>
  <c r="B19" i="85"/>
  <c r="L19" i="85" s="1"/>
  <c r="B20" i="85"/>
  <c r="L20" i="85" s="1"/>
  <c r="B21" i="85"/>
  <c r="L21" i="85" s="1"/>
  <c r="B22" i="85"/>
  <c r="L22" i="85" s="1"/>
  <c r="B23" i="85"/>
  <c r="L23" i="85" s="1"/>
  <c r="B24" i="85"/>
  <c r="L24" i="85" s="1"/>
  <c r="B25" i="85"/>
  <c r="L25" i="85" s="1"/>
  <c r="B5" i="85"/>
  <c r="L5" i="85" s="1"/>
  <c r="D6" i="84" l="1"/>
  <c r="E6" i="84"/>
  <c r="F6" i="84"/>
  <c r="G6" i="84"/>
  <c r="H6" i="84"/>
  <c r="I6" i="84"/>
  <c r="J6" i="84"/>
  <c r="K6" i="84"/>
  <c r="L6" i="84"/>
  <c r="D7" i="84"/>
  <c r="E7" i="84"/>
  <c r="F7" i="84"/>
  <c r="G7" i="84"/>
  <c r="H7" i="84"/>
  <c r="I7" i="84"/>
  <c r="J7" i="84"/>
  <c r="K7" i="84"/>
  <c r="L7" i="84"/>
  <c r="D8" i="84"/>
  <c r="E8" i="84"/>
  <c r="F8" i="84"/>
  <c r="G8" i="84"/>
  <c r="H8" i="84"/>
  <c r="I8" i="84"/>
  <c r="J8" i="84"/>
  <c r="K8" i="84"/>
  <c r="L8" i="84"/>
  <c r="D9" i="84"/>
  <c r="E9" i="84"/>
  <c r="F9" i="84"/>
  <c r="G9" i="84"/>
  <c r="H9" i="84"/>
  <c r="I9" i="84"/>
  <c r="J9" i="84"/>
  <c r="K9" i="84"/>
  <c r="L9" i="84"/>
  <c r="D10" i="84"/>
  <c r="E10" i="84"/>
  <c r="F10" i="84"/>
  <c r="G10" i="84"/>
  <c r="H10" i="84"/>
  <c r="I10" i="84"/>
  <c r="J10" i="84"/>
  <c r="K10" i="84"/>
  <c r="L10" i="84"/>
  <c r="D11" i="84"/>
  <c r="E11" i="84"/>
  <c r="F11" i="84"/>
  <c r="G11" i="84"/>
  <c r="H11" i="84"/>
  <c r="I11" i="84"/>
  <c r="J11" i="84"/>
  <c r="K11" i="84"/>
  <c r="L11" i="84"/>
  <c r="D12" i="84"/>
  <c r="E12" i="84"/>
  <c r="F12" i="84"/>
  <c r="G12" i="84"/>
  <c r="H12" i="84"/>
  <c r="I12" i="84"/>
  <c r="J12" i="84"/>
  <c r="K12" i="84"/>
  <c r="L12" i="84"/>
  <c r="D13" i="84"/>
  <c r="E13" i="84"/>
  <c r="F13" i="84"/>
  <c r="G13" i="84"/>
  <c r="H13" i="84"/>
  <c r="I13" i="84"/>
  <c r="J13" i="84"/>
  <c r="K13" i="84"/>
  <c r="L13" i="84"/>
  <c r="D14" i="84"/>
  <c r="E14" i="84"/>
  <c r="F14" i="84"/>
  <c r="G14" i="84"/>
  <c r="H14" i="84"/>
  <c r="I14" i="84"/>
  <c r="J14" i="84"/>
  <c r="K14" i="84"/>
  <c r="L14" i="84"/>
  <c r="D15" i="84"/>
  <c r="E15" i="84"/>
  <c r="F15" i="84"/>
  <c r="G15" i="84"/>
  <c r="H15" i="84"/>
  <c r="I15" i="84"/>
  <c r="J15" i="84"/>
  <c r="K15" i="84"/>
  <c r="L15" i="84"/>
  <c r="D16" i="84"/>
  <c r="E16" i="84"/>
  <c r="F16" i="84"/>
  <c r="G16" i="84"/>
  <c r="H16" i="84"/>
  <c r="I16" i="84"/>
  <c r="J16" i="84"/>
  <c r="K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K18" i="84"/>
  <c r="L18" i="84"/>
  <c r="D19" i="84"/>
  <c r="E19" i="84"/>
  <c r="F19" i="84"/>
  <c r="G19" i="84"/>
  <c r="H19" i="84"/>
  <c r="I19" i="84"/>
  <c r="J19" i="84"/>
  <c r="K19" i="84"/>
  <c r="L19" i="84"/>
  <c r="D20" i="84"/>
  <c r="E20" i="84"/>
  <c r="F20" i="84"/>
  <c r="G20" i="84"/>
  <c r="H20" i="84"/>
  <c r="I20" i="84"/>
  <c r="J20" i="84"/>
  <c r="K20" i="84"/>
  <c r="L20" i="84"/>
  <c r="D21" i="84"/>
  <c r="E21" i="84"/>
  <c r="F21" i="84"/>
  <c r="G21" i="84"/>
  <c r="H21" i="84"/>
  <c r="I21" i="84"/>
  <c r="J21" i="84"/>
  <c r="K21" i="84"/>
  <c r="L21" i="84"/>
  <c r="D22" i="84"/>
  <c r="E22" i="84"/>
  <c r="F22" i="84"/>
  <c r="G22" i="84"/>
  <c r="H22" i="84"/>
  <c r="I22" i="84"/>
  <c r="J22" i="84"/>
  <c r="K22" i="84"/>
  <c r="L22" i="84"/>
  <c r="D23" i="84"/>
  <c r="E23" i="84"/>
  <c r="F23" i="84"/>
  <c r="G23" i="84"/>
  <c r="H23" i="84"/>
  <c r="I23" i="84"/>
  <c r="J23" i="84"/>
  <c r="K23" i="84"/>
  <c r="L23" i="84"/>
  <c r="D24" i="84"/>
  <c r="E24" i="84"/>
  <c r="F24" i="84"/>
  <c r="G24" i="84"/>
  <c r="H24" i="84"/>
  <c r="I24" i="84"/>
  <c r="J24" i="84"/>
  <c r="K24" i="84"/>
  <c r="L24" i="84"/>
  <c r="D25" i="84"/>
  <c r="E25" i="84"/>
  <c r="F25" i="84"/>
  <c r="G25" i="84"/>
  <c r="H25" i="84"/>
  <c r="I25" i="84"/>
  <c r="J25" i="84"/>
  <c r="K25" i="84"/>
  <c r="L25" i="84"/>
  <c r="D26" i="84"/>
  <c r="E26" i="84"/>
  <c r="F26" i="84"/>
  <c r="G26" i="84"/>
  <c r="H26" i="84"/>
  <c r="I26" i="84"/>
  <c r="J26" i="84"/>
  <c r="K26" i="84"/>
  <c r="L26" i="84"/>
  <c r="C7" i="84"/>
  <c r="C8" i="84"/>
  <c r="C9" i="84"/>
  <c r="C10" i="84"/>
  <c r="C11" i="84"/>
  <c r="C12" i="84"/>
  <c r="C13" i="84"/>
  <c r="C14" i="84"/>
  <c r="C15" i="84"/>
  <c r="C16" i="84"/>
  <c r="C17" i="84"/>
  <c r="C18" i="84"/>
  <c r="C19" i="84"/>
  <c r="C20" i="84"/>
  <c r="C21" i="84"/>
  <c r="C22" i="84"/>
  <c r="C23" i="84"/>
  <c r="C24" i="84"/>
  <c r="C25" i="84"/>
  <c r="C26" i="84"/>
  <c r="C6" i="84"/>
  <c r="B7" i="90" l="1"/>
  <c r="D7" i="90" s="1"/>
  <c r="B8" i="90"/>
  <c r="D8" i="90" s="1"/>
  <c r="B9" i="90"/>
  <c r="D9" i="90" s="1"/>
  <c r="B10" i="90"/>
  <c r="D10" i="90" s="1"/>
  <c r="B11" i="90"/>
  <c r="D11" i="90" s="1"/>
  <c r="B12" i="90"/>
  <c r="D12" i="90" s="1"/>
  <c r="B13" i="90"/>
  <c r="D13" i="90" s="1"/>
  <c r="B14" i="90"/>
  <c r="D14" i="90" s="1"/>
  <c r="B15" i="90"/>
  <c r="D15" i="90" s="1"/>
  <c r="B16" i="90"/>
  <c r="D16" i="90" s="1"/>
  <c r="B17" i="90"/>
  <c r="D17" i="90" s="1"/>
  <c r="B18" i="90"/>
  <c r="D18" i="90" s="1"/>
  <c r="B19" i="90"/>
  <c r="D19" i="90" s="1"/>
  <c r="B20" i="90"/>
  <c r="D20" i="90" s="1"/>
  <c r="B21" i="90"/>
  <c r="D21" i="90" s="1"/>
  <c r="B22" i="90"/>
  <c r="D22" i="90" s="1"/>
  <c r="B23" i="90"/>
  <c r="D23" i="90" s="1"/>
  <c r="B24" i="90"/>
  <c r="D24" i="90" s="1"/>
  <c r="B25" i="90"/>
  <c r="D25" i="90" s="1"/>
  <c r="B26" i="90"/>
  <c r="D26" i="90" s="1"/>
  <c r="B6" i="90"/>
  <c r="D6" i="90" s="1"/>
  <c r="B7" i="97"/>
  <c r="B8" i="97"/>
  <c r="B9" i="97"/>
  <c r="B10" i="97"/>
  <c r="B11" i="97"/>
  <c r="B12" i="97"/>
  <c r="B13" i="97"/>
  <c r="B14" i="97"/>
  <c r="B15" i="97"/>
  <c r="B16" i="97"/>
  <c r="B17" i="97"/>
  <c r="B18" i="97"/>
  <c r="B19" i="97"/>
  <c r="B20" i="97"/>
  <c r="B21" i="97"/>
  <c r="B22" i="97"/>
  <c r="B23" i="97"/>
  <c r="B24" i="97"/>
  <c r="B25" i="97"/>
  <c r="B26" i="97"/>
  <c r="B6" i="97"/>
  <c r="B7" i="106"/>
  <c r="D7" i="106" s="1"/>
  <c r="B8" i="106"/>
  <c r="D8" i="106" s="1"/>
  <c r="B9" i="106"/>
  <c r="D9" i="106" s="1"/>
  <c r="B10" i="106"/>
  <c r="D10" i="106" s="1"/>
  <c r="B11" i="106"/>
  <c r="D11" i="106" s="1"/>
  <c r="B12" i="106"/>
  <c r="D12" i="106" s="1"/>
  <c r="B13" i="106"/>
  <c r="D13" i="106" s="1"/>
  <c r="B14" i="106"/>
  <c r="D14" i="106" s="1"/>
  <c r="B15" i="106"/>
  <c r="B16" i="106"/>
  <c r="D16" i="106" s="1"/>
  <c r="B17" i="106"/>
  <c r="D17" i="106" s="1"/>
  <c r="B18" i="106"/>
  <c r="D18" i="106" s="1"/>
  <c r="B19" i="106"/>
  <c r="D19" i="106" s="1"/>
  <c r="B20" i="106"/>
  <c r="D20" i="106" s="1"/>
  <c r="B21" i="106"/>
  <c r="B22" i="106"/>
  <c r="D22" i="106" s="1"/>
  <c r="B23" i="106"/>
  <c r="D23" i="106" s="1"/>
  <c r="B24" i="106"/>
  <c r="D24" i="106" s="1"/>
  <c r="B25" i="106"/>
  <c r="D25" i="106" s="1"/>
  <c r="B26" i="106"/>
  <c r="D26" i="106" s="1"/>
  <c r="B6" i="106"/>
  <c r="D6" i="106" s="1"/>
  <c r="B7" i="111"/>
  <c r="D7" i="111" s="1"/>
  <c r="B8" i="111"/>
  <c r="D8" i="111" s="1"/>
  <c r="B9" i="111"/>
  <c r="D9" i="111" s="1"/>
  <c r="B10" i="111"/>
  <c r="D10" i="111" s="1"/>
  <c r="B11" i="111"/>
  <c r="D11" i="111" s="1"/>
  <c r="B12" i="111"/>
  <c r="D12" i="111" s="1"/>
  <c r="B13" i="111"/>
  <c r="D13" i="111" s="1"/>
  <c r="B14" i="111"/>
  <c r="D14" i="111" s="1"/>
  <c r="B15" i="111"/>
  <c r="D15" i="111" s="1"/>
  <c r="B16" i="111"/>
  <c r="D16" i="111" s="1"/>
  <c r="B17" i="111"/>
  <c r="D17" i="111" s="1"/>
  <c r="B18" i="111"/>
  <c r="D18" i="111" s="1"/>
  <c r="B19" i="111"/>
  <c r="D19" i="111" s="1"/>
  <c r="B20" i="111"/>
  <c r="D20" i="111" s="1"/>
  <c r="B21" i="111"/>
  <c r="D21" i="111" s="1"/>
  <c r="B22" i="111"/>
  <c r="D22" i="111" s="1"/>
  <c r="B23" i="111"/>
  <c r="D23" i="111" s="1"/>
  <c r="B24" i="111"/>
  <c r="D24" i="111" s="1"/>
  <c r="B25" i="111"/>
  <c r="D25" i="111" s="1"/>
  <c r="B26" i="111"/>
  <c r="D26" i="111" s="1"/>
  <c r="B6" i="111"/>
  <c r="D6" i="111" s="1"/>
  <c r="B7" i="118"/>
  <c r="B8" i="118"/>
  <c r="D8" i="118" s="1"/>
  <c r="B9" i="118"/>
  <c r="D9" i="118" s="1"/>
  <c r="B10" i="118"/>
  <c r="D10" i="118" s="1"/>
  <c r="B11" i="118"/>
  <c r="B12" i="118"/>
  <c r="D12" i="118" s="1"/>
  <c r="B13" i="118"/>
  <c r="B14" i="118"/>
  <c r="D14" i="118" s="1"/>
  <c r="B15" i="118"/>
  <c r="B16" i="118"/>
  <c r="D16" i="118" s="1"/>
  <c r="B17" i="118"/>
  <c r="D17" i="118" s="1"/>
  <c r="B18" i="118"/>
  <c r="B19" i="118"/>
  <c r="D19" i="118" s="1"/>
  <c r="B20" i="118"/>
  <c r="D20" i="118" s="1"/>
  <c r="B21" i="118"/>
  <c r="B22" i="118"/>
  <c r="B23" i="118"/>
  <c r="D23" i="118" s="1"/>
  <c r="B24" i="118"/>
  <c r="D24" i="118" s="1"/>
  <c r="B25" i="118"/>
  <c r="D25" i="118" s="1"/>
  <c r="B26" i="118"/>
  <c r="D26" i="118" s="1"/>
  <c r="B6" i="118"/>
  <c r="D6" i="118" s="1"/>
  <c r="B7" i="125"/>
  <c r="D7" i="125" s="1"/>
  <c r="B8" i="125"/>
  <c r="B9" i="125"/>
  <c r="D9" i="125" s="1"/>
  <c r="B10" i="125"/>
  <c r="D10" i="125" s="1"/>
  <c r="B11" i="125"/>
  <c r="D11" i="125" s="1"/>
  <c r="B12" i="125"/>
  <c r="B13" i="125"/>
  <c r="B14" i="125"/>
  <c r="D14" i="125" s="1"/>
  <c r="B15" i="125"/>
  <c r="B16" i="125"/>
  <c r="D16" i="125" s="1"/>
  <c r="B17" i="125"/>
  <c r="D17" i="125" s="1"/>
  <c r="B18" i="125"/>
  <c r="D18" i="125" s="1"/>
  <c r="B19" i="125"/>
  <c r="D19" i="125" s="1"/>
  <c r="B20" i="125"/>
  <c r="B21" i="125"/>
  <c r="B22" i="125"/>
  <c r="D22" i="125" s="1"/>
  <c r="B23" i="125"/>
  <c r="D23" i="125" s="1"/>
  <c r="B24" i="125"/>
  <c r="B25" i="125"/>
  <c r="D25" i="125" s="1"/>
  <c r="B26" i="125"/>
  <c r="D26" i="125" s="1"/>
  <c r="B6" i="125"/>
  <c r="D6" i="125" s="1"/>
  <c r="B7" i="132"/>
  <c r="D7" i="132" s="1"/>
  <c r="B8" i="132"/>
  <c r="D8" i="132" s="1"/>
  <c r="B9" i="132"/>
  <c r="D9" i="132" s="1"/>
  <c r="B10" i="132"/>
  <c r="D10" i="132" s="1"/>
  <c r="B11" i="132"/>
  <c r="B12" i="132"/>
  <c r="B13" i="132"/>
  <c r="D13" i="132" s="1"/>
  <c r="B14" i="132"/>
  <c r="D14" i="132" s="1"/>
  <c r="B15" i="132"/>
  <c r="D15" i="132" s="1"/>
  <c r="B16" i="132"/>
  <c r="D16" i="132" s="1"/>
  <c r="B17" i="132"/>
  <c r="D17" i="132" s="1"/>
  <c r="B18" i="132"/>
  <c r="D18" i="132" s="1"/>
  <c r="B19" i="132"/>
  <c r="B20" i="132"/>
  <c r="B21" i="132"/>
  <c r="D21" i="132" s="1"/>
  <c r="B22" i="132"/>
  <c r="D22" i="132" s="1"/>
  <c r="B23" i="132"/>
  <c r="D23" i="132" s="1"/>
  <c r="B24" i="132"/>
  <c r="D24" i="132" s="1"/>
  <c r="B25" i="132"/>
  <c r="D25" i="132" s="1"/>
  <c r="B26" i="132"/>
  <c r="D26" i="132" s="1"/>
  <c r="B6" i="132"/>
  <c r="B7" i="139"/>
  <c r="B8" i="139"/>
  <c r="B9" i="139"/>
  <c r="B10" i="139"/>
  <c r="B11" i="139"/>
  <c r="B12" i="139"/>
  <c r="B13" i="139"/>
  <c r="B14" i="139"/>
  <c r="B15" i="139"/>
  <c r="B16" i="139"/>
  <c r="B17" i="139"/>
  <c r="B18" i="139"/>
  <c r="B19" i="139"/>
  <c r="B20" i="139"/>
  <c r="B21" i="139"/>
  <c r="B22" i="139"/>
  <c r="B23" i="139"/>
  <c r="B24" i="139"/>
  <c r="B25" i="139"/>
  <c r="B26" i="139"/>
  <c r="B6" i="139"/>
  <c r="B7" i="146"/>
  <c r="B8" i="146"/>
  <c r="B9" i="146"/>
  <c r="B10" i="146"/>
  <c r="B11" i="146"/>
  <c r="D11" i="146" s="1"/>
  <c r="B12" i="146"/>
  <c r="D12" i="146" s="1"/>
  <c r="B13" i="146"/>
  <c r="D13" i="146" s="1"/>
  <c r="B14" i="146"/>
  <c r="D14" i="146" s="1"/>
  <c r="B15" i="146"/>
  <c r="D15" i="146" s="1"/>
  <c r="B16" i="146"/>
  <c r="D16" i="146" s="1"/>
  <c r="B17" i="146"/>
  <c r="D17" i="146" s="1"/>
  <c r="B18" i="146"/>
  <c r="D18" i="146" s="1"/>
  <c r="B19" i="146"/>
  <c r="D19" i="146" s="1"/>
  <c r="B20" i="146"/>
  <c r="D20" i="146" s="1"/>
  <c r="B21" i="146"/>
  <c r="D21" i="146" s="1"/>
  <c r="B22" i="146"/>
  <c r="D22" i="146" s="1"/>
  <c r="B23" i="146"/>
  <c r="D23" i="146" s="1"/>
  <c r="B24" i="146"/>
  <c r="D24" i="146" s="1"/>
  <c r="B25" i="146"/>
  <c r="D25" i="146" s="1"/>
  <c r="B26" i="146"/>
  <c r="D26" i="146" s="1"/>
  <c r="B6" i="146"/>
  <c r="D6" i="146" s="1"/>
  <c r="B7" i="83"/>
  <c r="B112" i="83" s="1"/>
  <c r="B8" i="83"/>
  <c r="B113" i="83" s="1"/>
  <c r="B9" i="83"/>
  <c r="B114" i="83" s="1"/>
  <c r="B10" i="83"/>
  <c r="B115" i="83" s="1"/>
  <c r="B11" i="83"/>
  <c r="B116" i="83" s="1"/>
  <c r="B12" i="83"/>
  <c r="B117" i="83" s="1"/>
  <c r="B13" i="83"/>
  <c r="B118" i="83" s="1"/>
  <c r="B14" i="83"/>
  <c r="B119" i="83" s="1"/>
  <c r="B15" i="83"/>
  <c r="B120" i="83" s="1"/>
  <c r="B16" i="83"/>
  <c r="B121" i="83" s="1"/>
  <c r="B17" i="83"/>
  <c r="B122" i="83" s="1"/>
  <c r="B18" i="83"/>
  <c r="B123" i="83" s="1"/>
  <c r="B19" i="83"/>
  <c r="B124" i="83" s="1"/>
  <c r="B20" i="83"/>
  <c r="B125" i="83" s="1"/>
  <c r="B21" i="83"/>
  <c r="B126" i="83" s="1"/>
  <c r="B22" i="83"/>
  <c r="B127" i="83" s="1"/>
  <c r="B23" i="83"/>
  <c r="B128" i="83" s="1"/>
  <c r="B24" i="83"/>
  <c r="B129" i="83" s="1"/>
  <c r="B25" i="83"/>
  <c r="B130" i="83" s="1"/>
  <c r="B26" i="83"/>
  <c r="B131" i="83" s="1"/>
  <c r="B6" i="83"/>
  <c r="B111" i="83" s="1"/>
  <c r="D9" i="146"/>
  <c r="D10" i="146"/>
  <c r="D20" i="132" l="1"/>
  <c r="D6" i="132"/>
  <c r="D8" i="146"/>
  <c r="D7" i="146"/>
  <c r="D12" i="132"/>
  <c r="D19" i="132"/>
  <c r="D11" i="132"/>
  <c r="D18" i="118"/>
  <c r="D21" i="106"/>
  <c r="D15" i="106"/>
  <c r="D11" i="118"/>
  <c r="D22" i="118"/>
  <c r="D21" i="118"/>
  <c r="D7" i="118"/>
  <c r="D13" i="118"/>
  <c r="D15" i="118"/>
  <c r="D15" i="125"/>
  <c r="D8" i="125"/>
  <c r="D12" i="125"/>
  <c r="D21" i="125"/>
  <c r="D20" i="125"/>
  <c r="D24" i="125"/>
  <c r="D13" i="125"/>
  <c r="C84" i="82"/>
  <c r="N84" i="82" s="1"/>
  <c r="D84" i="82"/>
  <c r="O84" i="82" s="1"/>
  <c r="E84" i="82"/>
  <c r="P84" i="82" s="1"/>
  <c r="F84" i="82"/>
  <c r="Q84" i="82" s="1"/>
  <c r="G84" i="82"/>
  <c r="R84" i="82" s="1"/>
  <c r="H84" i="82"/>
  <c r="S84" i="82" s="1"/>
  <c r="I84" i="82"/>
  <c r="T84" i="82" s="1"/>
  <c r="J84" i="82"/>
  <c r="U84" i="82" s="1"/>
  <c r="K84" i="82"/>
  <c r="V84" i="82" s="1"/>
  <c r="C85" i="82"/>
  <c r="N85" i="82" s="1"/>
  <c r="D85" i="82"/>
  <c r="O85" i="82" s="1"/>
  <c r="E85" i="82"/>
  <c r="P85" i="82" s="1"/>
  <c r="F85" i="82"/>
  <c r="Q85" i="82" s="1"/>
  <c r="G85" i="82"/>
  <c r="R85" i="82" s="1"/>
  <c r="H85" i="82"/>
  <c r="S85" i="82" s="1"/>
  <c r="I85" i="82"/>
  <c r="T85" i="82" s="1"/>
  <c r="J85" i="82"/>
  <c r="U85" i="82" s="1"/>
  <c r="K85" i="82"/>
  <c r="V85" i="82" s="1"/>
  <c r="C86" i="82"/>
  <c r="N86" i="82" s="1"/>
  <c r="D86" i="82"/>
  <c r="O86" i="82" s="1"/>
  <c r="E86" i="82"/>
  <c r="P86" i="82" s="1"/>
  <c r="F86" i="82"/>
  <c r="Q86" i="82" s="1"/>
  <c r="G86" i="82"/>
  <c r="R86" i="82" s="1"/>
  <c r="H86" i="82"/>
  <c r="S86" i="82" s="1"/>
  <c r="I86" i="82"/>
  <c r="T86" i="82" s="1"/>
  <c r="J86" i="82"/>
  <c r="U86" i="82" s="1"/>
  <c r="K86" i="82"/>
  <c r="V86" i="82" s="1"/>
  <c r="C87" i="82"/>
  <c r="N87" i="82" s="1"/>
  <c r="D87" i="82"/>
  <c r="O87" i="82" s="1"/>
  <c r="E87" i="82"/>
  <c r="P87" i="82" s="1"/>
  <c r="F87" i="82"/>
  <c r="Q87" i="82" s="1"/>
  <c r="G87" i="82"/>
  <c r="R87" i="82" s="1"/>
  <c r="H87" i="82"/>
  <c r="S87" i="82" s="1"/>
  <c r="I87" i="82"/>
  <c r="T87" i="82" s="1"/>
  <c r="J87" i="82"/>
  <c r="U87" i="82" s="1"/>
  <c r="K87" i="82"/>
  <c r="V87" i="82" s="1"/>
  <c r="C88" i="82"/>
  <c r="N88" i="82" s="1"/>
  <c r="D88" i="82"/>
  <c r="O88" i="82" s="1"/>
  <c r="E88" i="82"/>
  <c r="P88" i="82" s="1"/>
  <c r="F88" i="82"/>
  <c r="Q88" i="82" s="1"/>
  <c r="G88" i="82"/>
  <c r="R88" i="82" s="1"/>
  <c r="H88" i="82"/>
  <c r="S88" i="82" s="1"/>
  <c r="I88" i="82"/>
  <c r="T88" i="82" s="1"/>
  <c r="J88" i="82"/>
  <c r="U88" i="82" s="1"/>
  <c r="K88" i="82"/>
  <c r="V88" i="82" s="1"/>
  <c r="C89" i="82"/>
  <c r="N89" i="82" s="1"/>
  <c r="D89" i="82"/>
  <c r="O89" i="82" s="1"/>
  <c r="E89" i="82"/>
  <c r="P89" i="82" s="1"/>
  <c r="F89" i="82"/>
  <c r="Q89" i="82" s="1"/>
  <c r="G89" i="82"/>
  <c r="R89" i="82" s="1"/>
  <c r="H89" i="82"/>
  <c r="S89" i="82" s="1"/>
  <c r="I89" i="82"/>
  <c r="T89" i="82" s="1"/>
  <c r="J89" i="82"/>
  <c r="U89" i="82" s="1"/>
  <c r="K89" i="82"/>
  <c r="V89" i="82" s="1"/>
  <c r="C90" i="82"/>
  <c r="N90" i="82" s="1"/>
  <c r="D90" i="82"/>
  <c r="O90" i="82" s="1"/>
  <c r="E90" i="82"/>
  <c r="P90" i="82" s="1"/>
  <c r="F90" i="82"/>
  <c r="Q90" i="82" s="1"/>
  <c r="G90" i="82"/>
  <c r="R90" i="82" s="1"/>
  <c r="H90" i="82"/>
  <c r="S90" i="82" s="1"/>
  <c r="I90" i="82"/>
  <c r="T90" i="82" s="1"/>
  <c r="J90" i="82"/>
  <c r="U90" i="82" s="1"/>
  <c r="K90" i="82"/>
  <c r="V90" i="82" s="1"/>
  <c r="C91" i="82"/>
  <c r="N91" i="82" s="1"/>
  <c r="D91" i="82"/>
  <c r="O91" i="82" s="1"/>
  <c r="E91" i="82"/>
  <c r="P91" i="82" s="1"/>
  <c r="F91" i="82"/>
  <c r="Q91" i="82" s="1"/>
  <c r="G91" i="82"/>
  <c r="R91" i="82" s="1"/>
  <c r="H91" i="82"/>
  <c r="S91" i="82" s="1"/>
  <c r="I91" i="82"/>
  <c r="T91" i="82" s="1"/>
  <c r="J91" i="82"/>
  <c r="U91" i="82" s="1"/>
  <c r="K91" i="82"/>
  <c r="V91" i="82" s="1"/>
  <c r="C92" i="82"/>
  <c r="N92" i="82" s="1"/>
  <c r="D92" i="82"/>
  <c r="O92" i="82" s="1"/>
  <c r="E92" i="82"/>
  <c r="P92" i="82" s="1"/>
  <c r="F92" i="82"/>
  <c r="Q92" i="82" s="1"/>
  <c r="G92" i="82"/>
  <c r="R92" i="82" s="1"/>
  <c r="H92" i="82"/>
  <c r="S92" i="82" s="1"/>
  <c r="I92" i="82"/>
  <c r="T92" i="82" s="1"/>
  <c r="J92" i="82"/>
  <c r="U92" i="82" s="1"/>
  <c r="K92" i="82"/>
  <c r="V92" i="82" s="1"/>
  <c r="C93" i="82"/>
  <c r="N93" i="82" s="1"/>
  <c r="D93" i="82"/>
  <c r="O93" i="82" s="1"/>
  <c r="E93" i="82"/>
  <c r="P93" i="82" s="1"/>
  <c r="F93" i="82"/>
  <c r="Q93" i="82" s="1"/>
  <c r="G93" i="82"/>
  <c r="R93" i="82" s="1"/>
  <c r="H93" i="82"/>
  <c r="S93" i="82" s="1"/>
  <c r="I93" i="82"/>
  <c r="T93" i="82" s="1"/>
  <c r="J93" i="82"/>
  <c r="U93" i="82" s="1"/>
  <c r="K93" i="82"/>
  <c r="V93" i="82" s="1"/>
  <c r="C94" i="82"/>
  <c r="N94" i="82" s="1"/>
  <c r="D94" i="82"/>
  <c r="O94" i="82" s="1"/>
  <c r="E94" i="82"/>
  <c r="P94" i="82" s="1"/>
  <c r="F94" i="82"/>
  <c r="Q94" i="82" s="1"/>
  <c r="G94" i="82"/>
  <c r="R94" i="82" s="1"/>
  <c r="H94" i="82"/>
  <c r="S94" i="82" s="1"/>
  <c r="I94" i="82"/>
  <c r="T94" i="82" s="1"/>
  <c r="J94" i="82"/>
  <c r="U94" i="82" s="1"/>
  <c r="K94" i="82"/>
  <c r="V94" i="82" s="1"/>
  <c r="C95" i="82"/>
  <c r="N95" i="82" s="1"/>
  <c r="D95" i="82"/>
  <c r="O95" i="82" s="1"/>
  <c r="E95" i="82"/>
  <c r="P95" i="82" s="1"/>
  <c r="F95" i="82"/>
  <c r="Q95" i="82" s="1"/>
  <c r="G95" i="82"/>
  <c r="R95" i="82" s="1"/>
  <c r="H95" i="82"/>
  <c r="S95" i="82" s="1"/>
  <c r="I95" i="82"/>
  <c r="T95" i="82" s="1"/>
  <c r="J95" i="82"/>
  <c r="U95" i="82" s="1"/>
  <c r="K95" i="82"/>
  <c r="V95" i="82" s="1"/>
  <c r="C96" i="82"/>
  <c r="N96" i="82" s="1"/>
  <c r="D96" i="82"/>
  <c r="O96" i="82" s="1"/>
  <c r="E96" i="82"/>
  <c r="P96" i="82" s="1"/>
  <c r="F96" i="82"/>
  <c r="Q96" i="82" s="1"/>
  <c r="G96" i="82"/>
  <c r="R96" i="82" s="1"/>
  <c r="H96" i="82"/>
  <c r="S96" i="82" s="1"/>
  <c r="I96" i="82"/>
  <c r="T96" i="82" s="1"/>
  <c r="J96" i="82"/>
  <c r="U96" i="82" s="1"/>
  <c r="K96" i="82"/>
  <c r="V96" i="82" s="1"/>
  <c r="C97" i="82"/>
  <c r="N97" i="82" s="1"/>
  <c r="D97" i="82"/>
  <c r="O97" i="82" s="1"/>
  <c r="E97" i="82"/>
  <c r="P97" i="82" s="1"/>
  <c r="F97" i="82"/>
  <c r="Q97" i="82" s="1"/>
  <c r="G97" i="82"/>
  <c r="R97" i="82" s="1"/>
  <c r="H97" i="82"/>
  <c r="S97" i="82" s="1"/>
  <c r="I97" i="82"/>
  <c r="T97" i="82" s="1"/>
  <c r="J97" i="82"/>
  <c r="U97" i="82" s="1"/>
  <c r="K97" i="82"/>
  <c r="V97" i="82" s="1"/>
  <c r="C98" i="82"/>
  <c r="N98" i="82" s="1"/>
  <c r="D98" i="82"/>
  <c r="O98" i="82" s="1"/>
  <c r="E98" i="82"/>
  <c r="P98" i="82" s="1"/>
  <c r="F98" i="82"/>
  <c r="Q98" i="82" s="1"/>
  <c r="G98" i="82"/>
  <c r="R98" i="82" s="1"/>
  <c r="H98" i="82"/>
  <c r="S98" i="82" s="1"/>
  <c r="I98" i="82"/>
  <c r="T98" i="82" s="1"/>
  <c r="J98" i="82"/>
  <c r="U98" i="82" s="1"/>
  <c r="K98" i="82"/>
  <c r="V98" i="82" s="1"/>
  <c r="C99" i="82"/>
  <c r="N99" i="82" s="1"/>
  <c r="D99" i="82"/>
  <c r="O99" i="82" s="1"/>
  <c r="E99" i="82"/>
  <c r="P99" i="82" s="1"/>
  <c r="F99" i="82"/>
  <c r="Q99" i="82" s="1"/>
  <c r="G99" i="82"/>
  <c r="R99" i="82" s="1"/>
  <c r="H99" i="82"/>
  <c r="S99" i="82" s="1"/>
  <c r="I99" i="82"/>
  <c r="T99" i="82" s="1"/>
  <c r="J99" i="82"/>
  <c r="U99" i="82" s="1"/>
  <c r="K99" i="82"/>
  <c r="V99" i="82" s="1"/>
  <c r="C100" i="82"/>
  <c r="N100" i="82" s="1"/>
  <c r="D100" i="82"/>
  <c r="O100" i="82" s="1"/>
  <c r="E100" i="82"/>
  <c r="P100" i="82" s="1"/>
  <c r="F100" i="82"/>
  <c r="Q100" i="82" s="1"/>
  <c r="G100" i="82"/>
  <c r="R100" i="82" s="1"/>
  <c r="H100" i="82"/>
  <c r="S100" i="82" s="1"/>
  <c r="I100" i="82"/>
  <c r="T100" i="82" s="1"/>
  <c r="J100" i="82"/>
  <c r="U100" i="82" s="1"/>
  <c r="K100" i="82"/>
  <c r="V100" i="82" s="1"/>
  <c r="C101" i="82"/>
  <c r="N101" i="82" s="1"/>
  <c r="D101" i="82"/>
  <c r="O101" i="82" s="1"/>
  <c r="E101" i="82"/>
  <c r="P101" i="82" s="1"/>
  <c r="F101" i="82"/>
  <c r="Q101" i="82" s="1"/>
  <c r="G101" i="82"/>
  <c r="R101" i="82" s="1"/>
  <c r="H101" i="82"/>
  <c r="S101" i="82" s="1"/>
  <c r="I101" i="82"/>
  <c r="T101" i="82" s="1"/>
  <c r="J101" i="82"/>
  <c r="U101" i="82" s="1"/>
  <c r="K101" i="82"/>
  <c r="V101" i="82" s="1"/>
  <c r="C102" i="82"/>
  <c r="N102" i="82" s="1"/>
  <c r="D102" i="82"/>
  <c r="O102" i="82" s="1"/>
  <c r="E102" i="82"/>
  <c r="P102" i="82" s="1"/>
  <c r="F102" i="82"/>
  <c r="Q102" i="82" s="1"/>
  <c r="G102" i="82"/>
  <c r="R102" i="82" s="1"/>
  <c r="H102" i="82"/>
  <c r="S102" i="82" s="1"/>
  <c r="I102" i="82"/>
  <c r="T102" i="82" s="1"/>
  <c r="J102" i="82"/>
  <c r="U102" i="82" s="1"/>
  <c r="K102" i="82"/>
  <c r="V102" i="82" s="1"/>
  <c r="C103" i="82"/>
  <c r="N103" i="82" s="1"/>
  <c r="D103" i="82"/>
  <c r="O103" i="82" s="1"/>
  <c r="E103" i="82"/>
  <c r="P103" i="82" s="1"/>
  <c r="F103" i="82"/>
  <c r="Q103" i="82" s="1"/>
  <c r="G103" i="82"/>
  <c r="R103" i="82" s="1"/>
  <c r="H103" i="82"/>
  <c r="S103" i="82" s="1"/>
  <c r="I103" i="82"/>
  <c r="T103" i="82" s="1"/>
  <c r="J103" i="82"/>
  <c r="U103" i="82" s="1"/>
  <c r="K103" i="82"/>
  <c r="V103" i="82" s="1"/>
  <c r="C104" i="82"/>
  <c r="N104" i="82" s="1"/>
  <c r="D104" i="82"/>
  <c r="O104" i="82" s="1"/>
  <c r="E104" i="82"/>
  <c r="P104" i="82" s="1"/>
  <c r="F104" i="82"/>
  <c r="Q104" i="82" s="1"/>
  <c r="G104" i="82"/>
  <c r="R104" i="82" s="1"/>
  <c r="H104" i="82"/>
  <c r="S104" i="82" s="1"/>
  <c r="I104" i="82"/>
  <c r="T104" i="82" s="1"/>
  <c r="J104" i="82"/>
  <c r="U104" i="82" s="1"/>
  <c r="K104" i="82"/>
  <c r="V104" i="82" s="1"/>
  <c r="B85" i="82"/>
  <c r="M85" i="82" s="1"/>
  <c r="B86" i="82"/>
  <c r="M86" i="82" s="1"/>
  <c r="B87" i="82"/>
  <c r="M87" i="82" s="1"/>
  <c r="B88" i="82"/>
  <c r="M88" i="82" s="1"/>
  <c r="B89" i="82"/>
  <c r="M89" i="82" s="1"/>
  <c r="B90" i="82"/>
  <c r="M90" i="82" s="1"/>
  <c r="B91" i="82"/>
  <c r="M91" i="82" s="1"/>
  <c r="B92" i="82"/>
  <c r="M92" i="82" s="1"/>
  <c r="B93" i="82"/>
  <c r="M93" i="82" s="1"/>
  <c r="B94" i="82"/>
  <c r="M94" i="82" s="1"/>
  <c r="B95" i="82"/>
  <c r="M95" i="82" s="1"/>
  <c r="B96" i="82"/>
  <c r="M96" i="82" s="1"/>
  <c r="B97" i="82"/>
  <c r="M97" i="82" s="1"/>
  <c r="B98" i="82"/>
  <c r="M98" i="82" s="1"/>
  <c r="B99" i="82"/>
  <c r="M99" i="82" s="1"/>
  <c r="B100" i="82"/>
  <c r="M100" i="82" s="1"/>
  <c r="B101" i="82"/>
  <c r="M101" i="82" s="1"/>
  <c r="B102" i="82"/>
  <c r="M102" i="82" s="1"/>
  <c r="B103" i="82"/>
  <c r="M103" i="82" s="1"/>
  <c r="B104" i="82"/>
  <c r="M104" i="82" s="1"/>
  <c r="B84" i="82"/>
  <c r="M84" i="82" s="1"/>
  <c r="C7" i="82" l="1"/>
  <c r="D7" i="82"/>
  <c r="E7" i="82"/>
  <c r="F7" i="82"/>
  <c r="G7" i="82"/>
  <c r="H7" i="82"/>
  <c r="I7" i="82"/>
  <c r="J7" i="82"/>
  <c r="K7" i="82"/>
  <c r="C8" i="82"/>
  <c r="D8" i="82"/>
  <c r="E8" i="82"/>
  <c r="F8" i="82"/>
  <c r="G8" i="82"/>
  <c r="H8" i="82"/>
  <c r="I8" i="82"/>
  <c r="J8" i="82"/>
  <c r="K8" i="82"/>
  <c r="C9" i="82"/>
  <c r="D9" i="82"/>
  <c r="E9" i="82"/>
  <c r="F9" i="82"/>
  <c r="G9" i="82"/>
  <c r="H9" i="82"/>
  <c r="I9" i="82"/>
  <c r="J9" i="82"/>
  <c r="K9" i="82"/>
  <c r="C10" i="82"/>
  <c r="D10" i="82"/>
  <c r="E10" i="82"/>
  <c r="F10" i="82"/>
  <c r="G10" i="82"/>
  <c r="H10" i="82"/>
  <c r="I10" i="82"/>
  <c r="J10" i="82"/>
  <c r="K10" i="82"/>
  <c r="C11" i="82"/>
  <c r="D11" i="82"/>
  <c r="E11" i="82"/>
  <c r="F11" i="82"/>
  <c r="G11" i="82"/>
  <c r="H11" i="82"/>
  <c r="I11" i="82"/>
  <c r="J11" i="82"/>
  <c r="K11" i="82"/>
  <c r="C12" i="82"/>
  <c r="D12" i="82"/>
  <c r="E12" i="82"/>
  <c r="F12" i="82"/>
  <c r="G12" i="82"/>
  <c r="H12" i="82"/>
  <c r="I12" i="82"/>
  <c r="J12" i="82"/>
  <c r="K12" i="82"/>
  <c r="C13" i="82"/>
  <c r="D13" i="82"/>
  <c r="E13" i="82"/>
  <c r="F13" i="82"/>
  <c r="G13" i="82"/>
  <c r="H13" i="82"/>
  <c r="I13" i="82"/>
  <c r="J13" i="82"/>
  <c r="K13" i="82"/>
  <c r="C14" i="82"/>
  <c r="D14" i="82"/>
  <c r="E14" i="82"/>
  <c r="F14" i="82"/>
  <c r="G14" i="82"/>
  <c r="H14" i="82"/>
  <c r="I14" i="82"/>
  <c r="J14" i="82"/>
  <c r="K14" i="82"/>
  <c r="C15" i="82"/>
  <c r="D15" i="82"/>
  <c r="E15" i="82"/>
  <c r="F15" i="82"/>
  <c r="G15" i="82"/>
  <c r="H15" i="82"/>
  <c r="I15" i="82"/>
  <c r="J15" i="82"/>
  <c r="K15" i="82"/>
  <c r="C16" i="82"/>
  <c r="D16" i="82"/>
  <c r="E16" i="82"/>
  <c r="F16" i="82"/>
  <c r="G16" i="82"/>
  <c r="H16" i="82"/>
  <c r="I16" i="82"/>
  <c r="J16" i="82"/>
  <c r="K16" i="82"/>
  <c r="C17" i="82"/>
  <c r="D17" i="82"/>
  <c r="E17" i="82"/>
  <c r="F17" i="82"/>
  <c r="G17" i="82"/>
  <c r="H17" i="82"/>
  <c r="I17" i="82"/>
  <c r="J17" i="82"/>
  <c r="K17" i="82"/>
  <c r="C18" i="82"/>
  <c r="D18" i="82"/>
  <c r="E18" i="82"/>
  <c r="F18" i="82"/>
  <c r="G18" i="82"/>
  <c r="H18" i="82"/>
  <c r="I18" i="82"/>
  <c r="J18" i="82"/>
  <c r="K18" i="82"/>
  <c r="C19" i="82"/>
  <c r="D19" i="82"/>
  <c r="E19" i="82"/>
  <c r="F19" i="82"/>
  <c r="G19" i="82"/>
  <c r="H19" i="82"/>
  <c r="I19" i="82"/>
  <c r="J19" i="82"/>
  <c r="K19" i="82"/>
  <c r="C20" i="82"/>
  <c r="D20" i="82"/>
  <c r="E20" i="82"/>
  <c r="F20" i="82"/>
  <c r="G20" i="82"/>
  <c r="H20" i="82"/>
  <c r="I20" i="82"/>
  <c r="J20" i="82"/>
  <c r="K20" i="82"/>
  <c r="C21" i="82"/>
  <c r="D21" i="82"/>
  <c r="E21" i="82"/>
  <c r="F21" i="82"/>
  <c r="G21" i="82"/>
  <c r="H21" i="82"/>
  <c r="I21" i="82"/>
  <c r="J21" i="82"/>
  <c r="K21" i="82"/>
  <c r="C22" i="82"/>
  <c r="D22" i="82"/>
  <c r="E22" i="82"/>
  <c r="F22" i="82"/>
  <c r="G22" i="82"/>
  <c r="H22" i="82"/>
  <c r="I22" i="82"/>
  <c r="J22" i="82"/>
  <c r="K22" i="82"/>
  <c r="C23" i="82"/>
  <c r="D23" i="82"/>
  <c r="E23" i="82"/>
  <c r="F23" i="82"/>
  <c r="G23" i="82"/>
  <c r="H23" i="82"/>
  <c r="I23" i="82"/>
  <c r="J23" i="82"/>
  <c r="K23" i="82"/>
  <c r="C24" i="82"/>
  <c r="D24" i="82"/>
  <c r="E24" i="82"/>
  <c r="F24" i="82"/>
  <c r="G24" i="82"/>
  <c r="H24" i="82"/>
  <c r="I24" i="82"/>
  <c r="J24" i="82"/>
  <c r="K24" i="82"/>
  <c r="C25" i="82"/>
  <c r="D25" i="82"/>
  <c r="E25" i="82"/>
  <c r="F25" i="82"/>
  <c r="G25" i="82"/>
  <c r="H25" i="82"/>
  <c r="I25" i="82"/>
  <c r="J25" i="82"/>
  <c r="K25" i="82"/>
  <c r="C26" i="82"/>
  <c r="D26" i="82"/>
  <c r="E26" i="82"/>
  <c r="F26" i="82"/>
  <c r="G26" i="82"/>
  <c r="H26" i="82"/>
  <c r="I26" i="82"/>
  <c r="J26" i="82"/>
  <c r="K26" i="82"/>
  <c r="C27" i="82"/>
  <c r="D27" i="82"/>
  <c r="E27" i="82"/>
  <c r="F27" i="82"/>
  <c r="G27" i="82"/>
  <c r="H27" i="82"/>
  <c r="I27" i="82"/>
  <c r="J27" i="82"/>
  <c r="K27" i="82"/>
  <c r="B8" i="82"/>
  <c r="M8" i="82" s="1"/>
  <c r="B9" i="82"/>
  <c r="M9" i="82" s="1"/>
  <c r="B10" i="82"/>
  <c r="M10" i="82" s="1"/>
  <c r="B11" i="82"/>
  <c r="M11" i="82" s="1"/>
  <c r="B12" i="82"/>
  <c r="M12" i="82" s="1"/>
  <c r="B13" i="82"/>
  <c r="M13" i="82" s="1"/>
  <c r="B14" i="82"/>
  <c r="M14" i="82" s="1"/>
  <c r="B15" i="82"/>
  <c r="M15" i="82" s="1"/>
  <c r="B16" i="82"/>
  <c r="M16" i="82" s="1"/>
  <c r="B17" i="82"/>
  <c r="M17" i="82" s="1"/>
  <c r="B18" i="82"/>
  <c r="M18" i="82" s="1"/>
  <c r="B19" i="82"/>
  <c r="M19" i="82" s="1"/>
  <c r="B20" i="82"/>
  <c r="M20" i="82" s="1"/>
  <c r="B21" i="82"/>
  <c r="M21" i="82" s="1"/>
  <c r="B22" i="82"/>
  <c r="M22" i="82" s="1"/>
  <c r="B23" i="82"/>
  <c r="M23" i="82" s="1"/>
  <c r="B24" i="82"/>
  <c r="M24" i="82" s="1"/>
  <c r="B25" i="82"/>
  <c r="M25" i="82" s="1"/>
  <c r="B26" i="82"/>
  <c r="M26" i="82" s="1"/>
  <c r="B27" i="82"/>
  <c r="M27" i="82" s="1"/>
  <c r="B7" i="82"/>
  <c r="M7" i="82" s="1"/>
  <c r="F52" i="84" l="1"/>
  <c r="B51" i="111"/>
  <c r="B104" i="111" s="1"/>
  <c r="E77" i="82"/>
  <c r="P78" i="82" s="1"/>
  <c r="E51" i="82"/>
  <c r="P51" i="82" s="1"/>
  <c r="I49" i="84"/>
  <c r="B48" i="132"/>
  <c r="H48" i="82"/>
  <c r="S48" i="82" s="1"/>
  <c r="H74" i="82"/>
  <c r="S75" i="82" s="1"/>
  <c r="L46" i="84"/>
  <c r="B45" i="83"/>
  <c r="B98" i="83" s="1"/>
  <c r="B149" i="83" s="1"/>
  <c r="K45" i="82"/>
  <c r="V45" i="82" s="1"/>
  <c r="K71" i="82"/>
  <c r="V72" i="82" s="1"/>
  <c r="F44" i="84"/>
  <c r="B43" i="111"/>
  <c r="E43" i="82"/>
  <c r="P43" i="82" s="1"/>
  <c r="E69" i="82"/>
  <c r="P70" i="82" s="1"/>
  <c r="I41" i="84"/>
  <c r="B40" i="132"/>
  <c r="H40" i="82"/>
  <c r="S40" i="82" s="1"/>
  <c r="H66" i="82"/>
  <c r="S67" i="82" s="1"/>
  <c r="L38" i="84"/>
  <c r="B37" i="83"/>
  <c r="B90" i="83" s="1"/>
  <c r="K37" i="82"/>
  <c r="V37" i="82" s="1"/>
  <c r="K63" i="82"/>
  <c r="V64" i="82" s="1"/>
  <c r="E37" i="84"/>
  <c r="B36" i="106"/>
  <c r="B61" i="106" s="1"/>
  <c r="D61" i="106" s="1"/>
  <c r="D36" i="82"/>
  <c r="O36" i="82" s="1"/>
  <c r="D62" i="82"/>
  <c r="O63" i="82" s="1"/>
  <c r="H34" i="84"/>
  <c r="B33" i="125"/>
  <c r="G33" i="82"/>
  <c r="R33" i="82" s="1"/>
  <c r="G59" i="82"/>
  <c r="R60" i="82" s="1"/>
  <c r="L53" i="84"/>
  <c r="B52" i="83"/>
  <c r="B105" i="83" s="1"/>
  <c r="B156" i="83" s="1"/>
  <c r="K52" i="82"/>
  <c r="V52" i="82" s="1"/>
  <c r="F51" i="84"/>
  <c r="B50" i="111"/>
  <c r="B103" i="111" s="1"/>
  <c r="E50" i="82"/>
  <c r="P50" i="82" s="1"/>
  <c r="E76" i="82"/>
  <c r="P77" i="82" s="1"/>
  <c r="I48" i="84"/>
  <c r="B47" i="132"/>
  <c r="H47" i="82"/>
  <c r="S47" i="82" s="1"/>
  <c r="H73" i="82"/>
  <c r="S74" i="82" s="1"/>
  <c r="L45" i="84"/>
  <c r="B44" i="83"/>
  <c r="B97" i="83" s="1"/>
  <c r="B148" i="83" s="1"/>
  <c r="K44" i="82"/>
  <c r="V44" i="82" s="1"/>
  <c r="K70" i="82"/>
  <c r="V71" i="82" s="1"/>
  <c r="F43" i="84"/>
  <c r="B42" i="111"/>
  <c r="E42" i="82"/>
  <c r="P42" i="82" s="1"/>
  <c r="E68" i="82"/>
  <c r="P69" i="82" s="1"/>
  <c r="I40" i="84"/>
  <c r="B39" i="132"/>
  <c r="H39" i="82"/>
  <c r="S39" i="82" s="1"/>
  <c r="H65" i="82"/>
  <c r="S66" i="82" s="1"/>
  <c r="K38" i="84"/>
  <c r="B37" i="146"/>
  <c r="J37" i="82"/>
  <c r="U37" i="82" s="1"/>
  <c r="J63" i="82"/>
  <c r="U64" i="82" s="1"/>
  <c r="E36" i="84"/>
  <c r="B35" i="106"/>
  <c r="B60" i="106" s="1"/>
  <c r="D60" i="106" s="1"/>
  <c r="D35" i="82"/>
  <c r="O35" i="82" s="1"/>
  <c r="D61" i="82"/>
  <c r="O62" i="82" s="1"/>
  <c r="G34" i="84"/>
  <c r="B33" i="118"/>
  <c r="F33" i="82"/>
  <c r="Q33" i="82" s="1"/>
  <c r="F59" i="82"/>
  <c r="Q60" i="82" s="1"/>
  <c r="L52" i="84"/>
  <c r="B51" i="83"/>
  <c r="B104" i="83" s="1"/>
  <c r="K51" i="82"/>
  <c r="V51" i="82" s="1"/>
  <c r="K77" i="82"/>
  <c r="V78" i="82" s="1"/>
  <c r="F50" i="84"/>
  <c r="B49" i="111"/>
  <c r="E49" i="82"/>
  <c r="P49" i="82" s="1"/>
  <c r="E75" i="82"/>
  <c r="P76" i="82" s="1"/>
  <c r="I47" i="84"/>
  <c r="B46" i="132"/>
  <c r="H46" i="82"/>
  <c r="S46" i="82" s="1"/>
  <c r="H72" i="82"/>
  <c r="S73" i="82" s="1"/>
  <c r="L44" i="84"/>
  <c r="B43" i="83"/>
  <c r="B96" i="83" s="1"/>
  <c r="K43" i="82"/>
  <c r="V43" i="82" s="1"/>
  <c r="K69" i="82"/>
  <c r="V70" i="82" s="1"/>
  <c r="F42" i="84"/>
  <c r="B41" i="111"/>
  <c r="E41" i="82"/>
  <c r="P41" i="82" s="1"/>
  <c r="E67" i="82"/>
  <c r="P68" i="82" s="1"/>
  <c r="I39" i="84"/>
  <c r="B38" i="132"/>
  <c r="H38" i="82"/>
  <c r="S38" i="82" s="1"/>
  <c r="H64" i="82"/>
  <c r="S65" i="82" s="1"/>
  <c r="K37" i="84"/>
  <c r="B36" i="146"/>
  <c r="J36" i="82"/>
  <c r="U36" i="82" s="1"/>
  <c r="J62" i="82"/>
  <c r="U63" i="82" s="1"/>
  <c r="D36" i="84"/>
  <c r="B35" i="97"/>
  <c r="C35" i="82"/>
  <c r="N35" i="82" s="1"/>
  <c r="C61" i="82"/>
  <c r="N62" i="82" s="1"/>
  <c r="F34" i="84"/>
  <c r="B33" i="111"/>
  <c r="E33" i="82"/>
  <c r="P33" i="82" s="1"/>
  <c r="E59" i="82"/>
  <c r="P60" i="82" s="1"/>
  <c r="J53" i="84"/>
  <c r="B52" i="139"/>
  <c r="I52" i="82"/>
  <c r="T52" i="82" s="1"/>
  <c r="K52" i="84"/>
  <c r="B51" i="146"/>
  <c r="J77" i="82"/>
  <c r="U78" i="82" s="1"/>
  <c r="J51" i="82"/>
  <c r="U51" i="82" s="1"/>
  <c r="L51" i="84"/>
  <c r="B50" i="83"/>
  <c r="B103" i="83" s="1"/>
  <c r="B154" i="83" s="1"/>
  <c r="K76" i="82"/>
  <c r="V77" i="82" s="1"/>
  <c r="K50" i="82"/>
  <c r="V50" i="82" s="1"/>
  <c r="D51" i="84"/>
  <c r="B50" i="97"/>
  <c r="B103" i="97" s="1"/>
  <c r="C76" i="82"/>
  <c r="N77" i="82" s="1"/>
  <c r="C50" i="82"/>
  <c r="N50" i="82" s="1"/>
  <c r="E50" i="84"/>
  <c r="B49" i="106"/>
  <c r="B74" i="106" s="1"/>
  <c r="D74" i="106" s="1"/>
  <c r="D75" i="82"/>
  <c r="O76" i="82" s="1"/>
  <c r="D49" i="82"/>
  <c r="O49" i="82" s="1"/>
  <c r="F49" i="84"/>
  <c r="B48" i="111"/>
  <c r="B101" i="111" s="1"/>
  <c r="E74" i="82"/>
  <c r="P75" i="82" s="1"/>
  <c r="E48" i="82"/>
  <c r="P48" i="82" s="1"/>
  <c r="G48" i="84"/>
  <c r="B47" i="118"/>
  <c r="F73" i="82"/>
  <c r="Q74" i="82" s="1"/>
  <c r="F47" i="82"/>
  <c r="Q47" i="82" s="1"/>
  <c r="H47" i="84"/>
  <c r="B46" i="125"/>
  <c r="B99" i="125" s="1"/>
  <c r="G72" i="82"/>
  <c r="R73" i="82" s="1"/>
  <c r="G46" i="82"/>
  <c r="R46" i="82" s="1"/>
  <c r="I46" i="84"/>
  <c r="B45" i="132"/>
  <c r="H71" i="82"/>
  <c r="S72" i="82" s="1"/>
  <c r="H45" i="82"/>
  <c r="S45" i="82" s="1"/>
  <c r="J45" i="84"/>
  <c r="B44" i="139"/>
  <c r="I70" i="82"/>
  <c r="T71" i="82" s="1"/>
  <c r="I44" i="82"/>
  <c r="T44" i="82" s="1"/>
  <c r="K44" i="84"/>
  <c r="B43" i="146"/>
  <c r="J69" i="82"/>
  <c r="U70" i="82" s="1"/>
  <c r="J43" i="82"/>
  <c r="U43" i="82" s="1"/>
  <c r="L43" i="84"/>
  <c r="B42" i="83"/>
  <c r="B95" i="83" s="1"/>
  <c r="B146" i="83" s="1"/>
  <c r="K68" i="82"/>
  <c r="V69" i="82" s="1"/>
  <c r="K42" i="82"/>
  <c r="V42" i="82" s="1"/>
  <c r="D43" i="84"/>
  <c r="B42" i="97"/>
  <c r="C68" i="82"/>
  <c r="N69" i="82" s="1"/>
  <c r="C42" i="82"/>
  <c r="N42" i="82" s="1"/>
  <c r="E42" i="84"/>
  <c r="B41" i="106"/>
  <c r="B66" i="106" s="1"/>
  <c r="D66" i="106" s="1"/>
  <c r="D67" i="82"/>
  <c r="O68" i="82" s="1"/>
  <c r="D41" i="82"/>
  <c r="O41" i="82" s="1"/>
  <c r="F41" i="84"/>
  <c r="B40" i="111"/>
  <c r="B93" i="111" s="1"/>
  <c r="E66" i="82"/>
  <c r="P67" i="82" s="1"/>
  <c r="E40" i="82"/>
  <c r="P40" i="82" s="1"/>
  <c r="G40" i="84"/>
  <c r="B39" i="118"/>
  <c r="B92" i="118" s="1"/>
  <c r="F65" i="82"/>
  <c r="Q66" i="82" s="1"/>
  <c r="F39" i="82"/>
  <c r="Q39" i="82" s="1"/>
  <c r="H39" i="84"/>
  <c r="B38" i="125"/>
  <c r="G64" i="82"/>
  <c r="R65" i="82" s="1"/>
  <c r="G38" i="82"/>
  <c r="R38" i="82" s="1"/>
  <c r="I38" i="84"/>
  <c r="B37" i="132"/>
  <c r="H63" i="82"/>
  <c r="S64" i="82" s="1"/>
  <c r="H37" i="82"/>
  <c r="S37" i="82" s="1"/>
  <c r="J37" i="84"/>
  <c r="B36" i="139"/>
  <c r="I62" i="82"/>
  <c r="T63" i="82" s="1"/>
  <c r="I36" i="82"/>
  <c r="T36" i="82" s="1"/>
  <c r="K36" i="84"/>
  <c r="B35" i="146"/>
  <c r="J61" i="82"/>
  <c r="U62" i="82" s="1"/>
  <c r="J35" i="82"/>
  <c r="U35" i="82" s="1"/>
  <c r="L35" i="84"/>
  <c r="B34" i="83"/>
  <c r="B87" i="83" s="1"/>
  <c r="K60" i="82"/>
  <c r="V61" i="82" s="1"/>
  <c r="K34" i="82"/>
  <c r="V34" i="82" s="1"/>
  <c r="D35" i="84"/>
  <c r="B34" i="97"/>
  <c r="B87" i="97" s="1"/>
  <c r="C60" i="82"/>
  <c r="N61" i="82" s="1"/>
  <c r="C34" i="82"/>
  <c r="N34" i="82" s="1"/>
  <c r="E34" i="84"/>
  <c r="B33" i="106"/>
  <c r="B58" i="106" s="1"/>
  <c r="D58" i="106" s="1"/>
  <c r="D59" i="82"/>
  <c r="O60" i="82" s="1"/>
  <c r="D33" i="82"/>
  <c r="O33" i="82" s="1"/>
  <c r="F33" i="84"/>
  <c r="B32" i="111"/>
  <c r="B85" i="111" s="1"/>
  <c r="E58" i="82"/>
  <c r="E32" i="82"/>
  <c r="P32" i="82" s="1"/>
  <c r="I53" i="84"/>
  <c r="B52" i="132"/>
  <c r="H52" i="82"/>
  <c r="S52" i="82" s="1"/>
  <c r="J52" i="84"/>
  <c r="B51" i="139"/>
  <c r="I77" i="82"/>
  <c r="T78" i="82" s="1"/>
  <c r="I51" i="82"/>
  <c r="T51" i="82" s="1"/>
  <c r="K51" i="84"/>
  <c r="B50" i="146"/>
  <c r="J76" i="82"/>
  <c r="U77" i="82" s="1"/>
  <c r="J50" i="82"/>
  <c r="U50" i="82" s="1"/>
  <c r="L50" i="84"/>
  <c r="B49" i="83"/>
  <c r="B102" i="83" s="1"/>
  <c r="B153" i="83" s="1"/>
  <c r="K75" i="82"/>
  <c r="V76" i="82" s="1"/>
  <c r="K49" i="82"/>
  <c r="V49" i="82" s="1"/>
  <c r="D50" i="84"/>
  <c r="B49" i="97"/>
  <c r="B102" i="97" s="1"/>
  <c r="C75" i="82"/>
  <c r="N76" i="82" s="1"/>
  <c r="C49" i="82"/>
  <c r="N49" i="82" s="1"/>
  <c r="E49" i="84"/>
  <c r="B48" i="106"/>
  <c r="B73" i="106" s="1"/>
  <c r="D73" i="106" s="1"/>
  <c r="D74" i="82"/>
  <c r="O75" i="82" s="1"/>
  <c r="D48" i="82"/>
  <c r="O48" i="82" s="1"/>
  <c r="F48" i="84"/>
  <c r="B47" i="111"/>
  <c r="E73" i="82"/>
  <c r="P74" i="82" s="1"/>
  <c r="E47" i="82"/>
  <c r="P47" i="82" s="1"/>
  <c r="G47" i="84"/>
  <c r="B46" i="118"/>
  <c r="B99" i="118" s="1"/>
  <c r="F72" i="82"/>
  <c r="Q73" i="82" s="1"/>
  <c r="F46" i="82"/>
  <c r="Q46" i="82" s="1"/>
  <c r="H46" i="84"/>
  <c r="B45" i="125"/>
  <c r="G71" i="82"/>
  <c r="R72" i="82" s="1"/>
  <c r="G45" i="82"/>
  <c r="R45" i="82" s="1"/>
  <c r="I45" i="84"/>
  <c r="B44" i="132"/>
  <c r="H70" i="82"/>
  <c r="S71" i="82" s="1"/>
  <c r="H44" i="82"/>
  <c r="S44" i="82" s="1"/>
  <c r="J44" i="84"/>
  <c r="B43" i="139"/>
  <c r="I69" i="82"/>
  <c r="T70" i="82" s="1"/>
  <c r="I43" i="82"/>
  <c r="T43" i="82" s="1"/>
  <c r="K43" i="84"/>
  <c r="B42" i="146"/>
  <c r="J68" i="82"/>
  <c r="U69" i="82" s="1"/>
  <c r="J42" i="82"/>
  <c r="U42" i="82" s="1"/>
  <c r="L42" i="84"/>
  <c r="B41" i="83"/>
  <c r="B94" i="83" s="1"/>
  <c r="B145" i="83" s="1"/>
  <c r="K67" i="82"/>
  <c r="V68" i="82" s="1"/>
  <c r="K41" i="82"/>
  <c r="V41" i="82" s="1"/>
  <c r="D42" i="84"/>
  <c r="B41" i="97"/>
  <c r="B94" i="97" s="1"/>
  <c r="C67" i="82"/>
  <c r="N68" i="82" s="1"/>
  <c r="C41" i="82"/>
  <c r="N41" i="82" s="1"/>
  <c r="E41" i="84"/>
  <c r="B40" i="106"/>
  <c r="B65" i="106" s="1"/>
  <c r="D65" i="106" s="1"/>
  <c r="D66" i="82"/>
  <c r="O67" i="82" s="1"/>
  <c r="D40" i="82"/>
  <c r="O40" i="82" s="1"/>
  <c r="F40" i="84"/>
  <c r="B39" i="111"/>
  <c r="E65" i="82"/>
  <c r="P66" i="82" s="1"/>
  <c r="E39" i="82"/>
  <c r="P39" i="82" s="1"/>
  <c r="G39" i="84"/>
  <c r="B38" i="118"/>
  <c r="F64" i="82"/>
  <c r="Q65" i="82" s="1"/>
  <c r="F38" i="82"/>
  <c r="Q38" i="82" s="1"/>
  <c r="H38" i="84"/>
  <c r="B37" i="125"/>
  <c r="B90" i="125" s="1"/>
  <c r="G63" i="82"/>
  <c r="R64" i="82" s="1"/>
  <c r="G37" i="82"/>
  <c r="R37" i="82" s="1"/>
  <c r="I37" i="84"/>
  <c r="B36" i="132"/>
  <c r="H62" i="82"/>
  <c r="S63" i="82" s="1"/>
  <c r="H36" i="82"/>
  <c r="S36" i="82" s="1"/>
  <c r="J36" i="84"/>
  <c r="B35" i="139"/>
  <c r="I61" i="82"/>
  <c r="T62" i="82" s="1"/>
  <c r="I35" i="82"/>
  <c r="T35" i="82" s="1"/>
  <c r="K35" i="84"/>
  <c r="B34" i="146"/>
  <c r="J60" i="82"/>
  <c r="U61" i="82" s="1"/>
  <c r="J34" i="82"/>
  <c r="U34" i="82" s="1"/>
  <c r="L34" i="84"/>
  <c r="B33" i="83"/>
  <c r="B86" i="83" s="1"/>
  <c r="B137" i="83" s="1"/>
  <c r="K59" i="82"/>
  <c r="V60" i="82" s="1"/>
  <c r="K33" i="82"/>
  <c r="V33" i="82" s="1"/>
  <c r="D34" i="84"/>
  <c r="B33" i="97"/>
  <c r="C59" i="82"/>
  <c r="N60" i="82" s="1"/>
  <c r="C33" i="82"/>
  <c r="N33" i="82" s="1"/>
  <c r="E33" i="84"/>
  <c r="B32" i="106"/>
  <c r="B57" i="106" s="1"/>
  <c r="D57" i="106" s="1"/>
  <c r="D58" i="82"/>
  <c r="D32" i="82"/>
  <c r="O32" i="82" s="1"/>
  <c r="E53" i="84"/>
  <c r="B52" i="106"/>
  <c r="B77" i="106" s="1"/>
  <c r="D77" i="106" s="1"/>
  <c r="D52" i="82"/>
  <c r="O52" i="82" s="1"/>
  <c r="H50" i="84"/>
  <c r="B49" i="125"/>
  <c r="B102" i="125" s="1"/>
  <c r="G49" i="82"/>
  <c r="R49" i="82" s="1"/>
  <c r="G75" i="82"/>
  <c r="R76" i="82" s="1"/>
  <c r="K47" i="84"/>
  <c r="B46" i="146"/>
  <c r="J72" i="82"/>
  <c r="U73" i="82" s="1"/>
  <c r="J46" i="82"/>
  <c r="U46" i="82" s="1"/>
  <c r="E45" i="84"/>
  <c r="B44" i="106"/>
  <c r="B69" i="106" s="1"/>
  <c r="D69" i="106" s="1"/>
  <c r="D44" i="82"/>
  <c r="O44" i="82" s="1"/>
  <c r="D70" i="82"/>
  <c r="O71" i="82" s="1"/>
  <c r="H42" i="84"/>
  <c r="B41" i="125"/>
  <c r="B94" i="125" s="1"/>
  <c r="G41" i="82"/>
  <c r="R41" i="82" s="1"/>
  <c r="G67" i="82"/>
  <c r="R68" i="82" s="1"/>
  <c r="K39" i="84"/>
  <c r="B38" i="146"/>
  <c r="J38" i="82"/>
  <c r="U38" i="82" s="1"/>
  <c r="J64" i="82"/>
  <c r="U65" i="82" s="1"/>
  <c r="F36" i="84"/>
  <c r="B35" i="111"/>
  <c r="E35" i="82"/>
  <c r="P35" i="82" s="1"/>
  <c r="E61" i="82"/>
  <c r="P62" i="82" s="1"/>
  <c r="I33" i="84"/>
  <c r="B32" i="132"/>
  <c r="H32" i="82"/>
  <c r="S32" i="82" s="1"/>
  <c r="H58" i="82"/>
  <c r="E52" i="84"/>
  <c r="B51" i="106"/>
  <c r="B76" i="106" s="1"/>
  <c r="D76" i="106" s="1"/>
  <c r="D51" i="82"/>
  <c r="O51" i="82" s="1"/>
  <c r="D77" i="82"/>
  <c r="O78" i="82" s="1"/>
  <c r="H49" i="84"/>
  <c r="B48" i="125"/>
  <c r="B101" i="125" s="1"/>
  <c r="G48" i="82"/>
  <c r="R48" i="82" s="1"/>
  <c r="G74" i="82"/>
  <c r="R75" i="82" s="1"/>
  <c r="J47" i="84"/>
  <c r="B46" i="139"/>
  <c r="I46" i="82"/>
  <c r="T46" i="82" s="1"/>
  <c r="I72" i="82"/>
  <c r="T73" i="82" s="1"/>
  <c r="D45" i="84"/>
  <c r="B44" i="97"/>
  <c r="B97" i="97" s="1"/>
  <c r="C44" i="82"/>
  <c r="N44" i="82" s="1"/>
  <c r="C70" i="82"/>
  <c r="N71" i="82" s="1"/>
  <c r="G42" i="84"/>
  <c r="B41" i="118"/>
  <c r="F41" i="82"/>
  <c r="Q41" i="82" s="1"/>
  <c r="F67" i="82"/>
  <c r="Q68" i="82" s="1"/>
  <c r="J39" i="84"/>
  <c r="B38" i="139"/>
  <c r="I38" i="82"/>
  <c r="T38" i="82" s="1"/>
  <c r="I64" i="82"/>
  <c r="T65" i="82" s="1"/>
  <c r="D37" i="84"/>
  <c r="B36" i="97"/>
  <c r="C36" i="82"/>
  <c r="N36" i="82" s="1"/>
  <c r="C62" i="82"/>
  <c r="N63" i="82" s="1"/>
  <c r="H33" i="84"/>
  <c r="B32" i="125"/>
  <c r="B85" i="125" s="1"/>
  <c r="G32" i="82"/>
  <c r="R32" i="82" s="1"/>
  <c r="G58" i="82"/>
  <c r="K53" i="84"/>
  <c r="B52" i="146"/>
  <c r="J52" i="82"/>
  <c r="U52" i="82" s="1"/>
  <c r="E51" i="84"/>
  <c r="B50" i="106"/>
  <c r="B75" i="106" s="1"/>
  <c r="D75" i="106" s="1"/>
  <c r="D50" i="82"/>
  <c r="O50" i="82" s="1"/>
  <c r="D76" i="82"/>
  <c r="O77" i="82" s="1"/>
  <c r="H48" i="84"/>
  <c r="B47" i="125"/>
  <c r="G47" i="82"/>
  <c r="R47" i="82" s="1"/>
  <c r="G73" i="82"/>
  <c r="R74" i="82" s="1"/>
  <c r="K45" i="84"/>
  <c r="B44" i="146"/>
  <c r="J44" i="82"/>
  <c r="U44" i="82" s="1"/>
  <c r="J70" i="82"/>
  <c r="U71" i="82" s="1"/>
  <c r="E43" i="84"/>
  <c r="B42" i="106"/>
  <c r="B67" i="106" s="1"/>
  <c r="D67" i="106" s="1"/>
  <c r="D42" i="82"/>
  <c r="O42" i="82" s="1"/>
  <c r="D68" i="82"/>
  <c r="O69" i="82" s="1"/>
  <c r="H40" i="84"/>
  <c r="B39" i="125"/>
  <c r="G39" i="82"/>
  <c r="R39" i="82" s="1"/>
  <c r="G65" i="82"/>
  <c r="R66" i="82" s="1"/>
  <c r="L36" i="84"/>
  <c r="B35" i="83"/>
  <c r="B88" i="83" s="1"/>
  <c r="K35" i="82"/>
  <c r="V35" i="82" s="1"/>
  <c r="K61" i="82"/>
  <c r="V62" i="82" s="1"/>
  <c r="G33" i="84"/>
  <c r="B32" i="118"/>
  <c r="F32" i="82"/>
  <c r="Q32" i="82" s="1"/>
  <c r="F58" i="82"/>
  <c r="I52" i="84"/>
  <c r="B51" i="132"/>
  <c r="H77" i="82"/>
  <c r="S78" i="82" s="1"/>
  <c r="H51" i="82"/>
  <c r="S51" i="82" s="1"/>
  <c r="K50" i="84"/>
  <c r="B49" i="146"/>
  <c r="J75" i="82"/>
  <c r="U76" i="82" s="1"/>
  <c r="J49" i="82"/>
  <c r="U49" i="82" s="1"/>
  <c r="D49" i="84"/>
  <c r="B48" i="97"/>
  <c r="C74" i="82"/>
  <c r="N75" i="82" s="1"/>
  <c r="C48" i="82"/>
  <c r="N48" i="82" s="1"/>
  <c r="F47" i="84"/>
  <c r="B46" i="111"/>
  <c r="E72" i="82"/>
  <c r="P73" i="82" s="1"/>
  <c r="E46" i="82"/>
  <c r="P46" i="82" s="1"/>
  <c r="H45" i="84"/>
  <c r="B44" i="125"/>
  <c r="B97" i="125" s="1"/>
  <c r="G70" i="82"/>
  <c r="R71" i="82" s="1"/>
  <c r="G44" i="82"/>
  <c r="R44" i="82" s="1"/>
  <c r="J43" i="84"/>
  <c r="B42" i="139"/>
  <c r="I68" i="82"/>
  <c r="T69" i="82" s="1"/>
  <c r="I42" i="82"/>
  <c r="T42" i="82" s="1"/>
  <c r="L41" i="84"/>
  <c r="B40" i="83"/>
  <c r="B93" i="83" s="1"/>
  <c r="B144" i="83" s="1"/>
  <c r="K66" i="82"/>
  <c r="V67" i="82" s="1"/>
  <c r="K40" i="82"/>
  <c r="V40" i="82" s="1"/>
  <c r="E40" i="84"/>
  <c r="B39" i="106"/>
  <c r="B64" i="106" s="1"/>
  <c r="D64" i="106" s="1"/>
  <c r="D65" i="82"/>
  <c r="O66" i="82" s="1"/>
  <c r="D39" i="82"/>
  <c r="O39" i="82" s="1"/>
  <c r="F39" i="84"/>
  <c r="B38" i="111"/>
  <c r="E64" i="82"/>
  <c r="P65" i="82" s="1"/>
  <c r="E38" i="82"/>
  <c r="P38" i="82" s="1"/>
  <c r="G38" i="84"/>
  <c r="B37" i="118"/>
  <c r="F63" i="82"/>
  <c r="Q64" i="82" s="1"/>
  <c r="F37" i="82"/>
  <c r="Q37" i="82" s="1"/>
  <c r="H37" i="84"/>
  <c r="B36" i="125"/>
  <c r="B89" i="125" s="1"/>
  <c r="G62" i="82"/>
  <c r="R63" i="82" s="1"/>
  <c r="G36" i="82"/>
  <c r="R36" i="82" s="1"/>
  <c r="J35" i="84"/>
  <c r="B34" i="139"/>
  <c r="I60" i="82"/>
  <c r="T61" i="82" s="1"/>
  <c r="I34" i="82"/>
  <c r="T34" i="82" s="1"/>
  <c r="K34" i="84"/>
  <c r="B33" i="146"/>
  <c r="J59" i="82"/>
  <c r="U60" i="82" s="1"/>
  <c r="J33" i="82"/>
  <c r="U33" i="82" s="1"/>
  <c r="L33" i="84"/>
  <c r="B32" i="83"/>
  <c r="B85" i="83" s="1"/>
  <c r="K58" i="82"/>
  <c r="K32" i="82"/>
  <c r="V32" i="82" s="1"/>
  <c r="D33" i="84"/>
  <c r="B32" i="97"/>
  <c r="B85" i="97" s="1"/>
  <c r="C58" i="82"/>
  <c r="C32" i="82"/>
  <c r="N32" i="82" s="1"/>
  <c r="G53" i="84"/>
  <c r="B52" i="118"/>
  <c r="F52" i="82"/>
  <c r="Q52" i="82" s="1"/>
  <c r="H52" i="84"/>
  <c r="B51" i="125"/>
  <c r="G77" i="82"/>
  <c r="R78" i="82" s="1"/>
  <c r="G51" i="82"/>
  <c r="R51" i="82" s="1"/>
  <c r="I51" i="84"/>
  <c r="B50" i="132"/>
  <c r="H76" i="82"/>
  <c r="S77" i="82" s="1"/>
  <c r="H50" i="82"/>
  <c r="S50" i="82" s="1"/>
  <c r="J50" i="84"/>
  <c r="B49" i="139"/>
  <c r="I75" i="82"/>
  <c r="T76" i="82" s="1"/>
  <c r="I49" i="82"/>
  <c r="T49" i="82" s="1"/>
  <c r="K49" i="84"/>
  <c r="B48" i="146"/>
  <c r="B101" i="146" s="1"/>
  <c r="J74" i="82"/>
  <c r="U75" i="82" s="1"/>
  <c r="J48" i="82"/>
  <c r="U48" i="82" s="1"/>
  <c r="L48" i="84"/>
  <c r="B47" i="83"/>
  <c r="B100" i="83" s="1"/>
  <c r="B151" i="83" s="1"/>
  <c r="K73" i="82"/>
  <c r="V74" i="82" s="1"/>
  <c r="K47" i="82"/>
  <c r="V47" i="82" s="1"/>
  <c r="D48" i="84"/>
  <c r="B47" i="97"/>
  <c r="B100" i="97" s="1"/>
  <c r="C73" i="82"/>
  <c r="N74" i="82" s="1"/>
  <c r="C47" i="82"/>
  <c r="N47" i="82" s="1"/>
  <c r="E47" i="84"/>
  <c r="B46" i="106"/>
  <c r="B71" i="106" s="1"/>
  <c r="D71" i="106" s="1"/>
  <c r="D72" i="82"/>
  <c r="O73" i="82" s="1"/>
  <c r="D46" i="82"/>
  <c r="O46" i="82" s="1"/>
  <c r="F46" i="84"/>
  <c r="B45" i="111"/>
  <c r="E71" i="82"/>
  <c r="P72" i="82" s="1"/>
  <c r="E45" i="82"/>
  <c r="P45" i="82" s="1"/>
  <c r="G45" i="84"/>
  <c r="B44" i="118"/>
  <c r="F70" i="82"/>
  <c r="Q71" i="82" s="1"/>
  <c r="F44" i="82"/>
  <c r="Q44" i="82" s="1"/>
  <c r="H44" i="84"/>
  <c r="B43" i="125"/>
  <c r="G69" i="82"/>
  <c r="R70" i="82" s="1"/>
  <c r="G43" i="82"/>
  <c r="R43" i="82" s="1"/>
  <c r="I43" i="84"/>
  <c r="B42" i="132"/>
  <c r="H68" i="82"/>
  <c r="S69" i="82" s="1"/>
  <c r="H42" i="82"/>
  <c r="S42" i="82" s="1"/>
  <c r="J42" i="84"/>
  <c r="B41" i="139"/>
  <c r="I67" i="82"/>
  <c r="T68" i="82" s="1"/>
  <c r="I41" i="82"/>
  <c r="T41" i="82" s="1"/>
  <c r="K41" i="84"/>
  <c r="B40" i="146"/>
  <c r="J66" i="82"/>
  <c r="U67" i="82" s="1"/>
  <c r="J40" i="82"/>
  <c r="U40" i="82" s="1"/>
  <c r="L40" i="84"/>
  <c r="B39" i="83"/>
  <c r="B92" i="83" s="1"/>
  <c r="B143" i="83" s="1"/>
  <c r="K65" i="82"/>
  <c r="V66" i="82" s="1"/>
  <c r="K39" i="82"/>
  <c r="V39" i="82" s="1"/>
  <c r="D40" i="84"/>
  <c r="B39" i="97"/>
  <c r="B92" i="97" s="1"/>
  <c r="C65" i="82"/>
  <c r="N66" i="82" s="1"/>
  <c r="C39" i="82"/>
  <c r="N39" i="82" s="1"/>
  <c r="E39" i="84"/>
  <c r="B38" i="106"/>
  <c r="B63" i="106" s="1"/>
  <c r="D63" i="106" s="1"/>
  <c r="D64" i="82"/>
  <c r="O65" i="82" s="1"/>
  <c r="D38" i="82"/>
  <c r="O38" i="82" s="1"/>
  <c r="F38" i="84"/>
  <c r="B37" i="111"/>
  <c r="E63" i="82"/>
  <c r="P64" i="82" s="1"/>
  <c r="E37" i="82"/>
  <c r="P37" i="82" s="1"/>
  <c r="G37" i="84"/>
  <c r="B36" i="118"/>
  <c r="F62" i="82"/>
  <c r="Q63" i="82" s="1"/>
  <c r="F36" i="82"/>
  <c r="Q36" i="82" s="1"/>
  <c r="H36" i="84"/>
  <c r="B35" i="125"/>
  <c r="G61" i="82"/>
  <c r="R62" i="82" s="1"/>
  <c r="G35" i="82"/>
  <c r="R35" i="82" s="1"/>
  <c r="I35" i="84"/>
  <c r="B34" i="132"/>
  <c r="H60" i="82"/>
  <c r="S61" i="82" s="1"/>
  <c r="H34" i="82"/>
  <c r="S34" i="82" s="1"/>
  <c r="J34" i="84"/>
  <c r="B33" i="139"/>
  <c r="I59" i="82"/>
  <c r="T60" i="82" s="1"/>
  <c r="I33" i="82"/>
  <c r="T33" i="82" s="1"/>
  <c r="K33" i="84"/>
  <c r="B32" i="146"/>
  <c r="J58" i="82"/>
  <c r="J32" i="82"/>
  <c r="U32" i="82" s="1"/>
  <c r="G51" i="84"/>
  <c r="B50" i="118"/>
  <c r="B103" i="118" s="1"/>
  <c r="F76" i="82"/>
  <c r="Q77" i="82" s="1"/>
  <c r="F50" i="82"/>
  <c r="Q50" i="82" s="1"/>
  <c r="J48" i="84"/>
  <c r="B47" i="139"/>
  <c r="I73" i="82"/>
  <c r="T74" i="82" s="1"/>
  <c r="I47" i="82"/>
  <c r="T47" i="82" s="1"/>
  <c r="D46" i="84"/>
  <c r="B45" i="97"/>
  <c r="B98" i="97" s="1"/>
  <c r="C45" i="82"/>
  <c r="N45" i="82" s="1"/>
  <c r="C71" i="82"/>
  <c r="N72" i="82" s="1"/>
  <c r="G43" i="84"/>
  <c r="B42" i="118"/>
  <c r="F42" i="82"/>
  <c r="Q42" i="82" s="1"/>
  <c r="F68" i="82"/>
  <c r="Q69" i="82" s="1"/>
  <c r="J40" i="84"/>
  <c r="B39" i="139"/>
  <c r="I39" i="82"/>
  <c r="T39" i="82" s="1"/>
  <c r="I65" i="82"/>
  <c r="T66" i="82" s="1"/>
  <c r="D38" i="84"/>
  <c r="B37" i="97"/>
  <c r="C37" i="82"/>
  <c r="N37" i="82" s="1"/>
  <c r="C63" i="82"/>
  <c r="N64" i="82" s="1"/>
  <c r="G35" i="84"/>
  <c r="B34" i="118"/>
  <c r="F34" i="82"/>
  <c r="Q34" i="82" s="1"/>
  <c r="F60" i="82"/>
  <c r="Q61" i="82" s="1"/>
  <c r="D53" i="84"/>
  <c r="B52" i="97"/>
  <c r="B105" i="97" s="1"/>
  <c r="C52" i="82"/>
  <c r="N52" i="82" s="1"/>
  <c r="G50" i="84"/>
  <c r="B49" i="118"/>
  <c r="B102" i="118" s="1"/>
  <c r="F49" i="82"/>
  <c r="Q49" i="82" s="1"/>
  <c r="F75" i="82"/>
  <c r="Q76" i="82" s="1"/>
  <c r="K46" i="84"/>
  <c r="B45" i="146"/>
  <c r="B98" i="146" s="1"/>
  <c r="J45" i="82"/>
  <c r="U45" i="82" s="1"/>
  <c r="J71" i="82"/>
  <c r="U72" i="82" s="1"/>
  <c r="E44" i="84"/>
  <c r="B43" i="106"/>
  <c r="B68" i="106" s="1"/>
  <c r="D68" i="106" s="1"/>
  <c r="D43" i="82"/>
  <c r="O43" i="82" s="1"/>
  <c r="D69" i="82"/>
  <c r="O70" i="82" s="1"/>
  <c r="H41" i="84"/>
  <c r="B40" i="125"/>
  <c r="G40" i="82"/>
  <c r="R40" i="82" s="1"/>
  <c r="G66" i="82"/>
  <c r="R67" i="82" s="1"/>
  <c r="L37" i="84"/>
  <c r="B36" i="83"/>
  <c r="B89" i="83" s="1"/>
  <c r="K36" i="82"/>
  <c r="V36" i="82" s="1"/>
  <c r="K62" i="82"/>
  <c r="V63" i="82" s="1"/>
  <c r="F35" i="84"/>
  <c r="B34" i="111"/>
  <c r="E34" i="82"/>
  <c r="P34" i="82" s="1"/>
  <c r="E60" i="82"/>
  <c r="P61" i="82" s="1"/>
  <c r="D52" i="84"/>
  <c r="B51" i="97"/>
  <c r="B104" i="97" s="1"/>
  <c r="C51" i="82"/>
  <c r="N51" i="82" s="1"/>
  <c r="C77" i="82"/>
  <c r="N78" i="82" s="1"/>
  <c r="G49" i="84"/>
  <c r="B48" i="118"/>
  <c r="B101" i="118" s="1"/>
  <c r="F48" i="82"/>
  <c r="Q48" i="82" s="1"/>
  <c r="F74" i="82"/>
  <c r="Q75" i="82" s="1"/>
  <c r="J46" i="84"/>
  <c r="B45" i="139"/>
  <c r="I45" i="82"/>
  <c r="T45" i="82" s="1"/>
  <c r="I71" i="82"/>
  <c r="T72" i="82" s="1"/>
  <c r="D44" i="84"/>
  <c r="B43" i="97"/>
  <c r="C43" i="82"/>
  <c r="N43" i="82" s="1"/>
  <c r="C69" i="82"/>
  <c r="N70" i="82" s="1"/>
  <c r="G41" i="84"/>
  <c r="B40" i="118"/>
  <c r="F40" i="82"/>
  <c r="Q40" i="82" s="1"/>
  <c r="F66" i="82"/>
  <c r="Q67" i="82" s="1"/>
  <c r="J38" i="84"/>
  <c r="B37" i="139"/>
  <c r="I37" i="82"/>
  <c r="T37" i="82" s="1"/>
  <c r="I63" i="82"/>
  <c r="T64" i="82" s="1"/>
  <c r="E35" i="84"/>
  <c r="B34" i="106"/>
  <c r="B59" i="106" s="1"/>
  <c r="D59" i="106" s="1"/>
  <c r="D34" i="82"/>
  <c r="O34" i="82" s="1"/>
  <c r="D60" i="82"/>
  <c r="O61" i="82" s="1"/>
  <c r="H53" i="84"/>
  <c r="B52" i="125"/>
  <c r="G52" i="82"/>
  <c r="R52" i="82" s="1"/>
  <c r="J51" i="84"/>
  <c r="B50" i="139"/>
  <c r="I76" i="82"/>
  <c r="T77" i="82" s="1"/>
  <c r="I50" i="82"/>
  <c r="T50" i="82" s="1"/>
  <c r="L49" i="84"/>
  <c r="B48" i="83"/>
  <c r="B101" i="83" s="1"/>
  <c r="B152" i="83" s="1"/>
  <c r="K74" i="82"/>
  <c r="V75" i="82" s="1"/>
  <c r="K48" i="82"/>
  <c r="V48" i="82" s="1"/>
  <c r="E48" i="84"/>
  <c r="B47" i="106"/>
  <c r="B72" i="106" s="1"/>
  <c r="D72" i="106" s="1"/>
  <c r="D73" i="82"/>
  <c r="O74" i="82" s="1"/>
  <c r="D47" i="82"/>
  <c r="O47" i="82" s="1"/>
  <c r="G46" i="84"/>
  <c r="B45" i="118"/>
  <c r="F71" i="82"/>
  <c r="Q72" i="82" s="1"/>
  <c r="F45" i="82"/>
  <c r="Q45" i="82" s="1"/>
  <c r="I44" i="84"/>
  <c r="B43" i="132"/>
  <c r="H69" i="82"/>
  <c r="S70" i="82" s="1"/>
  <c r="H43" i="82"/>
  <c r="S43" i="82" s="1"/>
  <c r="K42" i="84"/>
  <c r="B41" i="146"/>
  <c r="B94" i="146" s="1"/>
  <c r="J67" i="82"/>
  <c r="U68" i="82" s="1"/>
  <c r="J41" i="82"/>
  <c r="U41" i="82" s="1"/>
  <c r="D41" i="84"/>
  <c r="B40" i="97"/>
  <c r="B93" i="97" s="1"/>
  <c r="C66" i="82"/>
  <c r="N67" i="82" s="1"/>
  <c r="C40" i="82"/>
  <c r="N40" i="82" s="1"/>
  <c r="I36" i="84"/>
  <c r="B35" i="132"/>
  <c r="H61" i="82"/>
  <c r="S62" i="82" s="1"/>
  <c r="H35" i="82"/>
  <c r="S35" i="82" s="1"/>
  <c r="F53" i="84"/>
  <c r="B52" i="111"/>
  <c r="B105" i="111" s="1"/>
  <c r="E52" i="82"/>
  <c r="P52" i="82" s="1"/>
  <c r="G52" i="84"/>
  <c r="B51" i="118"/>
  <c r="B104" i="118" s="1"/>
  <c r="F51" i="82"/>
  <c r="Q51" i="82" s="1"/>
  <c r="F77" i="82"/>
  <c r="Q78" i="82" s="1"/>
  <c r="H51" i="84"/>
  <c r="B50" i="125"/>
  <c r="B103" i="125" s="1"/>
  <c r="G50" i="82"/>
  <c r="R50" i="82" s="1"/>
  <c r="G76" i="82"/>
  <c r="R77" i="82" s="1"/>
  <c r="I50" i="84"/>
  <c r="B49" i="132"/>
  <c r="H49" i="82"/>
  <c r="S49" i="82" s="1"/>
  <c r="H75" i="82"/>
  <c r="S76" i="82" s="1"/>
  <c r="J49" i="84"/>
  <c r="B48" i="139"/>
  <c r="I48" i="82"/>
  <c r="T48" i="82" s="1"/>
  <c r="I74" i="82"/>
  <c r="T75" i="82" s="1"/>
  <c r="K48" i="84"/>
  <c r="B47" i="146"/>
  <c r="J47" i="82"/>
  <c r="U47" i="82" s="1"/>
  <c r="J73" i="82"/>
  <c r="U74" i="82" s="1"/>
  <c r="L47" i="84"/>
  <c r="B46" i="83"/>
  <c r="B99" i="83" s="1"/>
  <c r="K46" i="82"/>
  <c r="V46" i="82" s="1"/>
  <c r="K72" i="82"/>
  <c r="V73" i="82" s="1"/>
  <c r="D47" i="84"/>
  <c r="B46" i="97"/>
  <c r="B99" i="97" s="1"/>
  <c r="C46" i="82"/>
  <c r="N46" i="82" s="1"/>
  <c r="C72" i="82"/>
  <c r="N73" i="82" s="1"/>
  <c r="E46" i="84"/>
  <c r="B45" i="106"/>
  <c r="B70" i="106" s="1"/>
  <c r="D70" i="106" s="1"/>
  <c r="D45" i="82"/>
  <c r="O45" i="82" s="1"/>
  <c r="D71" i="82"/>
  <c r="O72" i="82" s="1"/>
  <c r="F45" i="84"/>
  <c r="B44" i="111"/>
  <c r="B97" i="111" s="1"/>
  <c r="E44" i="82"/>
  <c r="P44" i="82" s="1"/>
  <c r="E70" i="82"/>
  <c r="P71" i="82" s="1"/>
  <c r="G44" i="84"/>
  <c r="B43" i="118"/>
  <c r="F43" i="82"/>
  <c r="Q43" i="82" s="1"/>
  <c r="F69" i="82"/>
  <c r="Q70" i="82" s="1"/>
  <c r="H43" i="84"/>
  <c r="B42" i="125"/>
  <c r="B95" i="125" s="1"/>
  <c r="G42" i="82"/>
  <c r="R42" i="82" s="1"/>
  <c r="G68" i="82"/>
  <c r="R69" i="82" s="1"/>
  <c r="I42" i="84"/>
  <c r="B41" i="132"/>
  <c r="H41" i="82"/>
  <c r="S41" i="82" s="1"/>
  <c r="H67" i="82"/>
  <c r="S68" i="82" s="1"/>
  <c r="J41" i="84"/>
  <c r="B40" i="139"/>
  <c r="I40" i="82"/>
  <c r="T40" i="82" s="1"/>
  <c r="I66" i="82"/>
  <c r="T67" i="82" s="1"/>
  <c r="K40" i="84"/>
  <c r="B39" i="146"/>
  <c r="J39" i="82"/>
  <c r="U39" i="82" s="1"/>
  <c r="J65" i="82"/>
  <c r="U66" i="82" s="1"/>
  <c r="L39" i="84"/>
  <c r="B38" i="83"/>
  <c r="B91" i="83" s="1"/>
  <c r="K38" i="82"/>
  <c r="V38" i="82" s="1"/>
  <c r="K64" i="82"/>
  <c r="V65" i="82" s="1"/>
  <c r="D39" i="84"/>
  <c r="B38" i="97"/>
  <c r="B91" i="97" s="1"/>
  <c r="C38" i="82"/>
  <c r="N38" i="82" s="1"/>
  <c r="C64" i="82"/>
  <c r="N65" i="82" s="1"/>
  <c r="E38" i="84"/>
  <c r="B37" i="106"/>
  <c r="B62" i="106" s="1"/>
  <c r="D62" i="106" s="1"/>
  <c r="D37" i="82"/>
  <c r="O37" i="82" s="1"/>
  <c r="D63" i="82"/>
  <c r="O64" i="82" s="1"/>
  <c r="F37" i="84"/>
  <c r="B36" i="111"/>
  <c r="B89" i="111" s="1"/>
  <c r="E36" i="82"/>
  <c r="P36" i="82" s="1"/>
  <c r="E62" i="82"/>
  <c r="P63" i="82" s="1"/>
  <c r="G36" i="84"/>
  <c r="B35" i="118"/>
  <c r="B88" i="118" s="1"/>
  <c r="F35" i="82"/>
  <c r="Q35" i="82" s="1"/>
  <c r="F61" i="82"/>
  <c r="Q62" i="82" s="1"/>
  <c r="H35" i="84"/>
  <c r="B34" i="125"/>
  <c r="B87" i="125" s="1"/>
  <c r="G34" i="82"/>
  <c r="R34" i="82" s="1"/>
  <c r="G60" i="82"/>
  <c r="R61" i="82" s="1"/>
  <c r="I34" i="84"/>
  <c r="B33" i="132"/>
  <c r="H33" i="82"/>
  <c r="S33" i="82" s="1"/>
  <c r="H59" i="82"/>
  <c r="S60" i="82" s="1"/>
  <c r="J33" i="84"/>
  <c r="B32" i="139"/>
  <c r="I32" i="82"/>
  <c r="T32" i="82" s="1"/>
  <c r="I58" i="82"/>
  <c r="C50" i="84"/>
  <c r="B75" i="82"/>
  <c r="M75" i="82" s="1"/>
  <c r="B49" i="82"/>
  <c r="M49" i="82" s="1"/>
  <c r="C49" i="84"/>
  <c r="B74" i="82"/>
  <c r="M74" i="82" s="1"/>
  <c r="B48" i="82"/>
  <c r="M48" i="82" s="1"/>
  <c r="C48" i="84"/>
  <c r="B73" i="82"/>
  <c r="M73" i="82" s="1"/>
  <c r="B47" i="82"/>
  <c r="M47" i="82" s="1"/>
  <c r="C38" i="84"/>
  <c r="B37" i="82"/>
  <c r="M37" i="82" s="1"/>
  <c r="B63" i="82"/>
  <c r="M63" i="82" s="1"/>
  <c r="C53" i="84"/>
  <c r="B52" i="82"/>
  <c r="M52" i="82" s="1"/>
  <c r="C45" i="84"/>
  <c r="B70" i="82"/>
  <c r="M70" i="82" s="1"/>
  <c r="B44" i="82"/>
  <c r="M44" i="82" s="1"/>
  <c r="C37" i="84"/>
  <c r="B36" i="82"/>
  <c r="M36" i="82" s="1"/>
  <c r="B62" i="82"/>
  <c r="M62" i="82" s="1"/>
  <c r="C42" i="84"/>
  <c r="B67" i="82"/>
  <c r="M67" i="82" s="1"/>
  <c r="B41" i="82"/>
  <c r="M41" i="82" s="1"/>
  <c r="C39" i="84"/>
  <c r="B64" i="82"/>
  <c r="M64" i="82" s="1"/>
  <c r="B38" i="82"/>
  <c r="M38" i="82" s="1"/>
  <c r="C34" i="84"/>
  <c r="B33" i="82"/>
  <c r="M33" i="82" s="1"/>
  <c r="B59" i="82"/>
  <c r="M59" i="82" s="1"/>
  <c r="C41" i="84"/>
  <c r="B66" i="82"/>
  <c r="M66" i="82" s="1"/>
  <c r="B40" i="82"/>
  <c r="M40" i="82" s="1"/>
  <c r="C40" i="84"/>
  <c r="B65" i="82"/>
  <c r="M65" i="82" s="1"/>
  <c r="B39" i="82"/>
  <c r="M39" i="82" s="1"/>
  <c r="C47" i="84"/>
  <c r="B46" i="82"/>
  <c r="M46" i="82" s="1"/>
  <c r="B72" i="82"/>
  <c r="M72" i="82" s="1"/>
  <c r="C46" i="84"/>
  <c r="B71" i="82"/>
  <c r="M71" i="82" s="1"/>
  <c r="B45" i="82"/>
  <c r="M45" i="82" s="1"/>
  <c r="C52" i="84"/>
  <c r="B77" i="82"/>
  <c r="M77" i="82" s="1"/>
  <c r="B51" i="82"/>
  <c r="M51" i="82" s="1"/>
  <c r="C44" i="84"/>
  <c r="B43" i="82"/>
  <c r="M43" i="82" s="1"/>
  <c r="B69" i="82"/>
  <c r="M69" i="82" s="1"/>
  <c r="C36" i="84"/>
  <c r="B61" i="82"/>
  <c r="M61" i="82" s="1"/>
  <c r="B35" i="82"/>
  <c r="M35" i="82" s="1"/>
  <c r="C51" i="84"/>
  <c r="B76" i="82"/>
  <c r="M76" i="82" s="1"/>
  <c r="B50" i="82"/>
  <c r="M50" i="82" s="1"/>
  <c r="C43" i="84"/>
  <c r="B68" i="82"/>
  <c r="M68" i="82" s="1"/>
  <c r="B42" i="82"/>
  <c r="M42" i="82" s="1"/>
  <c r="C35" i="84"/>
  <c r="B60" i="82"/>
  <c r="M60" i="82" s="1"/>
  <c r="B34" i="82"/>
  <c r="M34" i="82" s="1"/>
  <c r="C33" i="84"/>
  <c r="B32" i="82"/>
  <c r="M32" i="82" s="1"/>
  <c r="B58" i="82"/>
  <c r="M58" i="82" s="1"/>
  <c r="U24" i="82"/>
  <c r="J126" i="82"/>
  <c r="O22" i="82"/>
  <c r="S18" i="82"/>
  <c r="H120" i="82"/>
  <c r="V15" i="82"/>
  <c r="Q12" i="82"/>
  <c r="S10" i="82"/>
  <c r="V7" i="82"/>
  <c r="Q27" i="82"/>
  <c r="U23" i="82"/>
  <c r="P20" i="82"/>
  <c r="S17" i="82"/>
  <c r="N14" i="82"/>
  <c r="Q11" i="82"/>
  <c r="S9" i="82"/>
  <c r="R25" i="82"/>
  <c r="U22" i="82"/>
  <c r="N21" i="82"/>
  <c r="Q18" i="82"/>
  <c r="T15" i="82"/>
  <c r="N13" i="82"/>
  <c r="O12" i="82"/>
  <c r="R9" i="82"/>
  <c r="O27" i="82"/>
  <c r="P26" i="82"/>
  <c r="E128" i="82"/>
  <c r="Q25" i="82"/>
  <c r="R24" i="82"/>
  <c r="S23" i="82"/>
  <c r="T22" i="82"/>
  <c r="U21" i="82"/>
  <c r="V20" i="82"/>
  <c r="N20" i="82"/>
  <c r="O19" i="82"/>
  <c r="P18" i="82"/>
  <c r="Q17" i="82"/>
  <c r="R16" i="82"/>
  <c r="S15" i="82"/>
  <c r="T14" i="82"/>
  <c r="U13" i="82"/>
  <c r="V12" i="82"/>
  <c r="N12" i="82"/>
  <c r="O11" i="82"/>
  <c r="P10" i="82"/>
  <c r="Q9" i="82"/>
  <c r="R8" i="82"/>
  <c r="S7" i="82"/>
  <c r="V27" i="82"/>
  <c r="N27" i="82"/>
  <c r="C129" i="82"/>
  <c r="O26" i="82"/>
  <c r="P25" i="82"/>
  <c r="Q24" i="82"/>
  <c r="R23" i="82"/>
  <c r="S22" i="82"/>
  <c r="T21" i="82"/>
  <c r="U20" i="82"/>
  <c r="V19" i="82"/>
  <c r="N19" i="82"/>
  <c r="O18" i="82"/>
  <c r="P17" i="82"/>
  <c r="Q16" i="82"/>
  <c r="R15" i="82"/>
  <c r="S14" i="82"/>
  <c r="T13" i="82"/>
  <c r="U12" i="82"/>
  <c r="V11" i="82"/>
  <c r="N11" i="82"/>
  <c r="O10" i="82"/>
  <c r="P9" i="82"/>
  <c r="Q8" i="82"/>
  <c r="R7" i="82"/>
  <c r="R27" i="82"/>
  <c r="T25" i="82"/>
  <c r="N23" i="82"/>
  <c r="P21" i="82"/>
  <c r="R19" i="82"/>
  <c r="U16" i="82"/>
  <c r="O14" i="82"/>
  <c r="T9" i="82"/>
  <c r="N7" i="82"/>
  <c r="T24" i="82"/>
  <c r="O21" i="82"/>
  <c r="R18" i="82"/>
  <c r="U15" i="82"/>
  <c r="O13" i="82"/>
  <c r="R10" i="82"/>
  <c r="U7" i="82"/>
  <c r="P27" i="82"/>
  <c r="S24" i="82"/>
  <c r="V21" i="82"/>
  <c r="O20" i="82"/>
  <c r="R17" i="82"/>
  <c r="U14" i="82"/>
  <c r="P11" i="82"/>
  <c r="S8" i="82"/>
  <c r="U27" i="82"/>
  <c r="N26" i="82"/>
  <c r="C128" i="82"/>
  <c r="P24" i="82"/>
  <c r="R22" i="82"/>
  <c r="T20" i="82"/>
  <c r="U19" i="82"/>
  <c r="N18" i="82"/>
  <c r="P16" i="82"/>
  <c r="R14" i="82"/>
  <c r="U11" i="82"/>
  <c r="N10" i="82"/>
  <c r="C112" i="82"/>
  <c r="P8" i="82"/>
  <c r="T27" i="82"/>
  <c r="U26" i="82"/>
  <c r="V25" i="82"/>
  <c r="N25" i="82"/>
  <c r="O24" i="82"/>
  <c r="D126" i="82"/>
  <c r="P23" i="82"/>
  <c r="Q22" i="82"/>
  <c r="R21" i="82"/>
  <c r="S20" i="82"/>
  <c r="T19" i="82"/>
  <c r="U18" i="82"/>
  <c r="V17" i="82"/>
  <c r="N17" i="82"/>
  <c r="O16" i="82"/>
  <c r="P15" i="82"/>
  <c r="Q14" i="82"/>
  <c r="R13" i="82"/>
  <c r="S12" i="82"/>
  <c r="T11" i="82"/>
  <c r="U10" i="82"/>
  <c r="V9" i="82"/>
  <c r="N9" i="82"/>
  <c r="O8" i="82"/>
  <c r="D110" i="82"/>
  <c r="P7" i="82"/>
  <c r="S26" i="82"/>
  <c r="V23" i="82"/>
  <c r="Q20" i="82"/>
  <c r="T17" i="82"/>
  <c r="N15" i="82"/>
  <c r="P13" i="82"/>
  <c r="R11" i="82"/>
  <c r="U8" i="82"/>
  <c r="R26" i="82"/>
  <c r="S25" i="82"/>
  <c r="V22" i="82"/>
  <c r="N22" i="82"/>
  <c r="Q19" i="82"/>
  <c r="T16" i="82"/>
  <c r="I118" i="82"/>
  <c r="V14" i="82"/>
  <c r="P12" i="82"/>
  <c r="T8" i="82"/>
  <c r="Q26" i="82"/>
  <c r="T23" i="82"/>
  <c r="P19" i="82"/>
  <c r="S16" i="82"/>
  <c r="V13" i="82"/>
  <c r="Q10" i="82"/>
  <c r="T7" i="82"/>
  <c r="V26" i="82"/>
  <c r="O25" i="82"/>
  <c r="Q23" i="82"/>
  <c r="S21" i="82"/>
  <c r="V18" i="82"/>
  <c r="O17" i="82"/>
  <c r="Q15" i="82"/>
  <c r="S13" i="82"/>
  <c r="T12" i="82"/>
  <c r="V10" i="82"/>
  <c r="O9" i="82"/>
  <c r="Q7" i="82"/>
  <c r="S27" i="82"/>
  <c r="H129" i="82"/>
  <c r="T26" i="82"/>
  <c r="U25" i="82"/>
  <c r="J127" i="82"/>
  <c r="V24" i="82"/>
  <c r="N24" i="82"/>
  <c r="C126" i="82"/>
  <c r="O23" i="82"/>
  <c r="P22" i="82"/>
  <c r="E124" i="82"/>
  <c r="Q21" i="82"/>
  <c r="R20" i="82"/>
  <c r="G122" i="82"/>
  <c r="S19" i="82"/>
  <c r="T18" i="82"/>
  <c r="I120" i="82"/>
  <c r="U17" i="82"/>
  <c r="V16" i="82"/>
  <c r="K118" i="82"/>
  <c r="N16" i="82"/>
  <c r="O15" i="82"/>
  <c r="D117" i="82"/>
  <c r="P14" i="82"/>
  <c r="Q13" i="82"/>
  <c r="F115" i="82"/>
  <c r="R12" i="82"/>
  <c r="S11" i="82"/>
  <c r="H113" i="82"/>
  <c r="T10" i="82"/>
  <c r="U9" i="82"/>
  <c r="J111" i="82"/>
  <c r="V8" i="82"/>
  <c r="N8" i="82"/>
  <c r="C110" i="82"/>
  <c r="O7" i="82"/>
  <c r="B111" i="146"/>
  <c r="B112" i="146"/>
  <c r="B113" i="146"/>
  <c r="B116" i="146"/>
  <c r="B117" i="146"/>
  <c r="B121" i="146"/>
  <c r="B127" i="146"/>
  <c r="B128" i="146"/>
  <c r="B90" i="146"/>
  <c r="B102" i="146"/>
  <c r="B130" i="146"/>
  <c r="B131" i="146"/>
  <c r="D6" i="139"/>
  <c r="D7" i="139"/>
  <c r="D8" i="139"/>
  <c r="D9" i="139"/>
  <c r="D10" i="139"/>
  <c r="D11" i="139"/>
  <c r="D12" i="139"/>
  <c r="D13" i="139"/>
  <c r="D14" i="139"/>
  <c r="D15" i="139"/>
  <c r="D16" i="139"/>
  <c r="D17" i="139"/>
  <c r="D18" i="139"/>
  <c r="D19" i="139"/>
  <c r="D20" i="139"/>
  <c r="D21" i="139"/>
  <c r="D22" i="139"/>
  <c r="D23" i="139"/>
  <c r="D24" i="139"/>
  <c r="D25" i="139"/>
  <c r="D26" i="139"/>
  <c r="B111" i="139"/>
  <c r="B112" i="139"/>
  <c r="B113" i="139"/>
  <c r="B114" i="139"/>
  <c r="B115" i="139"/>
  <c r="B116" i="139"/>
  <c r="B117" i="139"/>
  <c r="B118" i="139"/>
  <c r="B119" i="139"/>
  <c r="B120" i="139"/>
  <c r="B121" i="139"/>
  <c r="B122" i="139"/>
  <c r="B123" i="139"/>
  <c r="B124" i="139"/>
  <c r="B125" i="139"/>
  <c r="B126" i="139"/>
  <c r="B127" i="139"/>
  <c r="B128" i="139"/>
  <c r="B129" i="139"/>
  <c r="B130" i="139"/>
  <c r="B131" i="139"/>
  <c r="B111" i="132"/>
  <c r="B112" i="132"/>
  <c r="B113" i="132"/>
  <c r="B114" i="132"/>
  <c r="B115" i="132"/>
  <c r="B116" i="132"/>
  <c r="B117" i="132"/>
  <c r="B118" i="132"/>
  <c r="B119" i="132"/>
  <c r="B120" i="132"/>
  <c r="B121" i="132"/>
  <c r="B122" i="132"/>
  <c r="B123" i="132"/>
  <c r="B124" i="132"/>
  <c r="B125" i="132"/>
  <c r="B126" i="132"/>
  <c r="B127" i="132"/>
  <c r="B128" i="132"/>
  <c r="B129" i="132"/>
  <c r="B130" i="132"/>
  <c r="B131" i="132"/>
  <c r="B111" i="125"/>
  <c r="B115" i="125"/>
  <c r="B119" i="125"/>
  <c r="B123" i="125"/>
  <c r="B127" i="125"/>
  <c r="B131" i="125"/>
  <c r="B92" i="125"/>
  <c r="B104" i="125"/>
  <c r="B112" i="125"/>
  <c r="B113" i="125"/>
  <c r="B114" i="125"/>
  <c r="B116" i="125"/>
  <c r="B117" i="125"/>
  <c r="B118" i="125"/>
  <c r="B120" i="125"/>
  <c r="B121" i="125"/>
  <c r="B122" i="125"/>
  <c r="B124" i="125"/>
  <c r="B125" i="125"/>
  <c r="B126" i="125"/>
  <c r="B128" i="125"/>
  <c r="B129" i="125"/>
  <c r="B130" i="125"/>
  <c r="B85" i="118"/>
  <c r="B90" i="118"/>
  <c r="B111" i="118"/>
  <c r="B112" i="118"/>
  <c r="B113" i="118"/>
  <c r="B114" i="118"/>
  <c r="B115" i="118"/>
  <c r="B116" i="118"/>
  <c r="B117" i="118"/>
  <c r="B118" i="118"/>
  <c r="B119" i="118"/>
  <c r="B120" i="118"/>
  <c r="B121" i="118"/>
  <c r="B122" i="118"/>
  <c r="B123" i="118"/>
  <c r="B124" i="118"/>
  <c r="B125" i="118"/>
  <c r="B126" i="118"/>
  <c r="B127" i="118"/>
  <c r="B128" i="118"/>
  <c r="B129" i="118"/>
  <c r="B130" i="118"/>
  <c r="B131" i="118"/>
  <c r="B115" i="111"/>
  <c r="B119" i="111"/>
  <c r="B120" i="111"/>
  <c r="B131" i="111"/>
  <c r="B114" i="106"/>
  <c r="B115" i="106"/>
  <c r="B118" i="106"/>
  <c r="B122" i="106"/>
  <c r="B123" i="106"/>
  <c r="B126" i="106"/>
  <c r="B130" i="106"/>
  <c r="B131" i="106"/>
  <c r="B129" i="106"/>
  <c r="B128" i="106"/>
  <c r="B127" i="106"/>
  <c r="B124" i="106"/>
  <c r="B121" i="106"/>
  <c r="B120" i="106"/>
  <c r="B119" i="106"/>
  <c r="B116" i="106"/>
  <c r="B113" i="106"/>
  <c r="B112" i="106"/>
  <c r="B111" i="106"/>
  <c r="B103" i="106"/>
  <c r="B92" i="106"/>
  <c r="D50" i="106"/>
  <c r="D39" i="106"/>
  <c r="B131" i="97"/>
  <c r="B130" i="97"/>
  <c r="D24" i="97"/>
  <c r="B129" i="97"/>
  <c r="B128" i="97"/>
  <c r="B127" i="97"/>
  <c r="B125" i="97"/>
  <c r="B124" i="97"/>
  <c r="B122" i="97"/>
  <c r="D16" i="97"/>
  <c r="B121" i="97"/>
  <c r="B120" i="97"/>
  <c r="B119" i="97"/>
  <c r="D13" i="97"/>
  <c r="B118" i="97"/>
  <c r="B117" i="97"/>
  <c r="B116" i="97"/>
  <c r="B115" i="97"/>
  <c r="B111" i="97"/>
  <c r="D25" i="97"/>
  <c r="D23" i="97"/>
  <c r="D22" i="97"/>
  <c r="D20" i="97"/>
  <c r="D19" i="97"/>
  <c r="D17" i="97"/>
  <c r="D14" i="97"/>
  <c r="D12" i="97"/>
  <c r="D11" i="97"/>
  <c r="D10" i="97"/>
  <c r="D6" i="97"/>
  <c r="B85" i="90"/>
  <c r="B109" i="90"/>
  <c r="D109" i="90" s="1"/>
  <c r="B110" i="90"/>
  <c r="D110" i="90" s="1"/>
  <c r="B112" i="90"/>
  <c r="B114" i="90"/>
  <c r="B116" i="90"/>
  <c r="B117" i="90"/>
  <c r="B118" i="90"/>
  <c r="B122" i="90"/>
  <c r="B124" i="90"/>
  <c r="B128" i="90"/>
  <c r="B147" i="83"/>
  <c r="B150" i="83"/>
  <c r="B68" i="83"/>
  <c r="D68" i="83" s="1"/>
  <c r="D43" i="83"/>
  <c r="D6" i="83"/>
  <c r="D7" i="83"/>
  <c r="D8" i="83"/>
  <c r="D9" i="83"/>
  <c r="D10" i="83"/>
  <c r="D11" i="83"/>
  <c r="D12" i="83"/>
  <c r="D13" i="83"/>
  <c r="D14" i="83"/>
  <c r="D15" i="83"/>
  <c r="D16" i="83"/>
  <c r="D17" i="83"/>
  <c r="D18" i="83"/>
  <c r="D19" i="83"/>
  <c r="D20" i="83"/>
  <c r="D21" i="83"/>
  <c r="D22" i="83"/>
  <c r="D23" i="83"/>
  <c r="D24" i="83"/>
  <c r="D25" i="83"/>
  <c r="D26" i="83"/>
  <c r="B70" i="83" l="1"/>
  <c r="D70" i="83" s="1"/>
  <c r="J114" i="82"/>
  <c r="J139" i="82" s="1"/>
  <c r="B97" i="106"/>
  <c r="G115" i="82"/>
  <c r="H66" i="84" s="1"/>
  <c r="B115" i="82"/>
  <c r="B140" i="82" s="1"/>
  <c r="B166" i="82" s="1"/>
  <c r="B74" i="83"/>
  <c r="D74" i="83" s="1"/>
  <c r="H118" i="82"/>
  <c r="H143" i="82" s="1"/>
  <c r="C124" i="82"/>
  <c r="N124" i="82" s="1"/>
  <c r="F124" i="82"/>
  <c r="G75" i="84" s="1"/>
  <c r="I129" i="82"/>
  <c r="T129" i="82" s="1"/>
  <c r="C115" i="82"/>
  <c r="C61" i="85" s="1"/>
  <c r="M61" i="85" s="1"/>
  <c r="D113" i="82"/>
  <c r="D59" i="85" s="1"/>
  <c r="N59" i="85" s="1"/>
  <c r="B89" i="106"/>
  <c r="H115" i="82"/>
  <c r="S115" i="82" s="1"/>
  <c r="F117" i="82"/>
  <c r="G68" i="84" s="1"/>
  <c r="B67" i="83"/>
  <c r="D67" i="83" s="1"/>
  <c r="H121" i="82"/>
  <c r="H67" i="85" s="1"/>
  <c r="R67" i="85" s="1"/>
  <c r="B94" i="106"/>
  <c r="D124" i="82"/>
  <c r="E75" i="84" s="1"/>
  <c r="B99" i="106"/>
  <c r="I127" i="82"/>
  <c r="I152" i="82" s="1"/>
  <c r="D120" i="82"/>
  <c r="O120" i="82" s="1"/>
  <c r="F126" i="82"/>
  <c r="F72" i="85" s="1"/>
  <c r="P72" i="85" s="1"/>
  <c r="D42" i="83"/>
  <c r="C117" i="82"/>
  <c r="D68" i="84" s="1"/>
  <c r="G109" i="82"/>
  <c r="G55" i="85" s="1"/>
  <c r="Q55" i="85" s="1"/>
  <c r="B100" i="106"/>
  <c r="K120" i="82"/>
  <c r="K66" i="85" s="1"/>
  <c r="U66" i="85" s="1"/>
  <c r="H122" i="82"/>
  <c r="H68" i="85" s="1"/>
  <c r="R68" i="85" s="1"/>
  <c r="I124" i="82"/>
  <c r="I70" i="85" s="1"/>
  <c r="S70" i="85" s="1"/>
  <c r="J125" i="82"/>
  <c r="K76" i="84" s="1"/>
  <c r="D52" i="83"/>
  <c r="B61" i="83"/>
  <c r="D61" i="83" s="1"/>
  <c r="K116" i="82"/>
  <c r="V116" i="82" s="1"/>
  <c r="H127" i="82"/>
  <c r="I78" i="84" s="1"/>
  <c r="K111" i="82"/>
  <c r="V111" i="82" s="1"/>
  <c r="E117" i="82"/>
  <c r="E63" i="85" s="1"/>
  <c r="O63" i="85" s="1"/>
  <c r="K123" i="82"/>
  <c r="K69" i="85" s="1"/>
  <c r="U69" i="85" s="1"/>
  <c r="G120" i="82"/>
  <c r="G66" i="85" s="1"/>
  <c r="Q66" i="85" s="1"/>
  <c r="F110" i="82"/>
  <c r="G61" i="84" s="1"/>
  <c r="H111" i="82"/>
  <c r="S111" i="82" s="1"/>
  <c r="B77" i="83"/>
  <c r="D77" i="83" s="1"/>
  <c r="D127" i="82"/>
  <c r="D152" i="82" s="1"/>
  <c r="J121" i="82"/>
  <c r="U121" i="82" s="1"/>
  <c r="K129" i="82"/>
  <c r="V129" i="82" s="1"/>
  <c r="E113" i="82"/>
  <c r="E59" i="85" s="1"/>
  <c r="O59" i="85" s="1"/>
  <c r="D49" i="83"/>
  <c r="F109" i="82"/>
  <c r="F55" i="85" s="1"/>
  <c r="P55" i="85" s="1"/>
  <c r="I125" i="82"/>
  <c r="J76" i="84" s="1"/>
  <c r="I113" i="82"/>
  <c r="I59" i="85" s="1"/>
  <c r="S59" i="85" s="1"/>
  <c r="K127" i="82"/>
  <c r="V127" i="82" s="1"/>
  <c r="H109" i="82"/>
  <c r="S109" i="82" s="1"/>
  <c r="F120" i="82"/>
  <c r="F145" i="82" s="1"/>
  <c r="F113" i="82"/>
  <c r="F59" i="85" s="1"/>
  <c r="P59" i="85" s="1"/>
  <c r="F129" i="82"/>
  <c r="F154" i="82" s="1"/>
  <c r="G125" i="82"/>
  <c r="G150" i="82" s="1"/>
  <c r="D34" i="106"/>
  <c r="I115" i="82"/>
  <c r="T115" i="82" s="1"/>
  <c r="D45" i="83"/>
  <c r="D47" i="106"/>
  <c r="I109" i="82"/>
  <c r="I134" i="82" s="1"/>
  <c r="C119" i="82"/>
  <c r="N119" i="82" s="1"/>
  <c r="G116" i="82"/>
  <c r="H67" i="84" s="1"/>
  <c r="E126" i="82"/>
  <c r="P126" i="82" s="1"/>
  <c r="J116" i="82"/>
  <c r="K67" i="84" s="1"/>
  <c r="J109" i="82"/>
  <c r="J55" i="85" s="1"/>
  <c r="T55" i="85" s="1"/>
  <c r="B87" i="106"/>
  <c r="D33" i="83"/>
  <c r="J120" i="82"/>
  <c r="J66" i="85" s="1"/>
  <c r="T66" i="85" s="1"/>
  <c r="D115" i="82"/>
  <c r="O115" i="82" s="1"/>
  <c r="E119" i="82"/>
  <c r="E144" i="82" s="1"/>
  <c r="H124" i="82"/>
  <c r="I75" i="84" s="1"/>
  <c r="G127" i="82"/>
  <c r="G73" i="85" s="1"/>
  <c r="Q73" i="85" s="1"/>
  <c r="E122" i="82"/>
  <c r="E68" i="85" s="1"/>
  <c r="O68" i="85" s="1"/>
  <c r="N58" i="82"/>
  <c r="N59" i="82"/>
  <c r="B69" i="83"/>
  <c r="D69" i="83" s="1"/>
  <c r="C118" i="82"/>
  <c r="N118" i="82" s="1"/>
  <c r="R58" i="82"/>
  <c r="R59" i="82"/>
  <c r="S59" i="82"/>
  <c r="S58" i="82"/>
  <c r="O58" i="82"/>
  <c r="O59" i="82"/>
  <c r="G114" i="82"/>
  <c r="G139" i="82" s="1"/>
  <c r="T58" i="82"/>
  <c r="T59" i="82"/>
  <c r="Q59" i="82"/>
  <c r="Q58" i="82"/>
  <c r="V58" i="82"/>
  <c r="V59" i="82"/>
  <c r="P58" i="82"/>
  <c r="P59" i="82"/>
  <c r="D40" i="83"/>
  <c r="U58" i="82"/>
  <c r="U59" i="82"/>
  <c r="J128" i="82"/>
  <c r="K79" i="84" s="1"/>
  <c r="B113" i="82"/>
  <c r="M113" i="82" s="1"/>
  <c r="I111" i="82"/>
  <c r="J62" i="84" s="1"/>
  <c r="B112" i="82"/>
  <c r="C63" i="84" s="1"/>
  <c r="D125" i="82"/>
  <c r="D71" i="85" s="1"/>
  <c r="N71" i="85" s="1"/>
  <c r="D51" i="83"/>
  <c r="B139" i="83"/>
  <c r="B76" i="83"/>
  <c r="D76" i="83" s="1"/>
  <c r="B63" i="83"/>
  <c r="D63" i="83" s="1"/>
  <c r="D41" i="106"/>
  <c r="D111" i="82"/>
  <c r="O111" i="82" s="1"/>
  <c r="D47" i="83"/>
  <c r="B62" i="83"/>
  <c r="D62" i="83" s="1"/>
  <c r="D42" i="106"/>
  <c r="K113" i="82"/>
  <c r="L64" i="84" s="1"/>
  <c r="B64" i="83"/>
  <c r="D64" i="83" s="1"/>
  <c r="B72" i="83"/>
  <c r="D72" i="83" s="1"/>
  <c r="D46" i="106"/>
  <c r="I128" i="82"/>
  <c r="I74" i="85" s="1"/>
  <c r="S74" i="85" s="1"/>
  <c r="K112" i="82"/>
  <c r="V112" i="82" s="1"/>
  <c r="F128" i="82"/>
  <c r="G79" i="84" s="1"/>
  <c r="J113" i="82"/>
  <c r="J59" i="85" s="1"/>
  <c r="T59" i="85" s="1"/>
  <c r="I122" i="82"/>
  <c r="I68" i="85" s="1"/>
  <c r="S68" i="85" s="1"/>
  <c r="B124" i="82"/>
  <c r="B149" i="82" s="1"/>
  <c r="B175" i="82" s="1"/>
  <c r="B122" i="82"/>
  <c r="B147" i="82" s="1"/>
  <c r="B173" i="82" s="1"/>
  <c r="B128" i="82"/>
  <c r="B74" i="85" s="1"/>
  <c r="L74" i="85" s="1"/>
  <c r="B121" i="82"/>
  <c r="M121" i="82" s="1"/>
  <c r="B136" i="83"/>
  <c r="D41" i="83"/>
  <c r="F119" i="82"/>
  <c r="G70" i="84" s="1"/>
  <c r="B71" i="83"/>
  <c r="D71" i="83" s="1"/>
  <c r="D48" i="83"/>
  <c r="D38" i="83"/>
  <c r="B57" i="83"/>
  <c r="D57" i="83" s="1"/>
  <c r="B155" i="83"/>
  <c r="B142" i="83"/>
  <c r="D37" i="106"/>
  <c r="K110" i="82"/>
  <c r="K56" i="85" s="1"/>
  <c r="U56" i="85" s="1"/>
  <c r="H125" i="82"/>
  <c r="I76" i="84" s="1"/>
  <c r="G111" i="82"/>
  <c r="R111" i="82" s="1"/>
  <c r="K109" i="82"/>
  <c r="K134" i="82" s="1"/>
  <c r="D45" i="106"/>
  <c r="C114" i="82"/>
  <c r="C60" i="85" s="1"/>
  <c r="M60" i="85" s="1"/>
  <c r="B141" i="83"/>
  <c r="B114" i="82"/>
  <c r="C65" i="84" s="1"/>
  <c r="D46" i="83"/>
  <c r="D32" i="83"/>
  <c r="B140" i="83"/>
  <c r="I116" i="82"/>
  <c r="I62" i="85" s="1"/>
  <c r="S62" i="85" s="1"/>
  <c r="C122" i="82"/>
  <c r="N122" i="82" s="1"/>
  <c r="G126" i="82"/>
  <c r="H77" i="84" s="1"/>
  <c r="K115" i="82"/>
  <c r="V115" i="82" s="1"/>
  <c r="E115" i="82"/>
  <c r="E61" i="85" s="1"/>
  <c r="O61" i="85" s="1"/>
  <c r="H126" i="82"/>
  <c r="I77" i="84" s="1"/>
  <c r="K121" i="82"/>
  <c r="K67" i="85" s="1"/>
  <c r="U67" i="85" s="1"/>
  <c r="H119" i="82"/>
  <c r="H144" i="82" s="1"/>
  <c r="B123" i="82"/>
  <c r="C74" i="84" s="1"/>
  <c r="B111" i="82"/>
  <c r="B136" i="82" s="1"/>
  <c r="D36" i="83"/>
  <c r="D109" i="82"/>
  <c r="E60" i="84" s="1"/>
  <c r="I112" i="82"/>
  <c r="I137" i="82" s="1"/>
  <c r="E116" i="82"/>
  <c r="E62" i="85" s="1"/>
  <c r="O62" i="85" s="1"/>
  <c r="J119" i="82"/>
  <c r="J65" i="85" s="1"/>
  <c r="T65" i="85" s="1"/>
  <c r="F123" i="82"/>
  <c r="G74" i="84" s="1"/>
  <c r="K126" i="82"/>
  <c r="K151" i="82" s="1"/>
  <c r="I121" i="82"/>
  <c r="T121" i="82" s="1"/>
  <c r="F118" i="82"/>
  <c r="G69" i="84" s="1"/>
  <c r="G118" i="82"/>
  <c r="G143" i="82" s="1"/>
  <c r="K122" i="82"/>
  <c r="L73" i="84" s="1"/>
  <c r="B127" i="82"/>
  <c r="B152" i="82" s="1"/>
  <c r="B178" i="82" s="1"/>
  <c r="D118" i="82"/>
  <c r="D64" i="85" s="1"/>
  <c r="N64" i="85" s="1"/>
  <c r="K114" i="82"/>
  <c r="K60" i="85" s="1"/>
  <c r="U60" i="85" s="1"/>
  <c r="D48" i="106"/>
  <c r="H114" i="82"/>
  <c r="H60" i="85" s="1"/>
  <c r="R60" i="85" s="1"/>
  <c r="F111" i="82"/>
  <c r="F57" i="85" s="1"/>
  <c r="P57" i="85" s="1"/>
  <c r="I117" i="82"/>
  <c r="I63" i="85" s="1"/>
  <c r="S63" i="85" s="1"/>
  <c r="F114" i="82"/>
  <c r="G65" i="84" s="1"/>
  <c r="E125" i="82"/>
  <c r="P125" i="82" s="1"/>
  <c r="B110" i="82"/>
  <c r="B56" i="85" s="1"/>
  <c r="L56" i="85" s="1"/>
  <c r="B109" i="82"/>
  <c r="M109" i="82" s="1"/>
  <c r="D44" i="83"/>
  <c r="B116" i="82"/>
  <c r="M116" i="82" s="1"/>
  <c r="D32" i="106"/>
  <c r="D119" i="82"/>
  <c r="O119" i="82" s="1"/>
  <c r="I119" i="82"/>
  <c r="I65" i="85" s="1"/>
  <c r="S65" i="85" s="1"/>
  <c r="C111" i="82"/>
  <c r="C57" i="85" s="1"/>
  <c r="M57" i="85" s="1"/>
  <c r="D122" i="82"/>
  <c r="E73" i="84" s="1"/>
  <c r="I126" i="82"/>
  <c r="T126" i="82" s="1"/>
  <c r="E123" i="82"/>
  <c r="E69" i="85" s="1"/>
  <c r="O69" i="85" s="1"/>
  <c r="J115" i="82"/>
  <c r="K66" i="84" s="1"/>
  <c r="D37" i="97"/>
  <c r="B62" i="97"/>
  <c r="D32" i="146"/>
  <c r="B57" i="146"/>
  <c r="D57" i="146" s="1"/>
  <c r="D36" i="118"/>
  <c r="B61" i="118"/>
  <c r="D61" i="118" s="1"/>
  <c r="D43" i="125"/>
  <c r="B68" i="125"/>
  <c r="D48" i="146"/>
  <c r="B73" i="146"/>
  <c r="D73" i="146" s="1"/>
  <c r="B63" i="125"/>
  <c r="D38" i="125"/>
  <c r="D42" i="97"/>
  <c r="B67" i="97"/>
  <c r="D67" i="97" s="1"/>
  <c r="B98" i="132"/>
  <c r="D45" i="132"/>
  <c r="B70" i="132"/>
  <c r="D70" i="132" s="1"/>
  <c r="D47" i="118"/>
  <c r="B72" i="118"/>
  <c r="D72" i="118" s="1"/>
  <c r="B96" i="125"/>
  <c r="J60" i="85"/>
  <c r="T60" i="85" s="1"/>
  <c r="K65" i="84"/>
  <c r="C75" i="85"/>
  <c r="M75" i="85" s="1"/>
  <c r="D80" i="84"/>
  <c r="D129" i="82"/>
  <c r="D154" i="82" s="1"/>
  <c r="B68" i="97"/>
  <c r="D68" i="97" s="1"/>
  <c r="D43" i="97"/>
  <c r="D40" i="125"/>
  <c r="B65" i="125"/>
  <c r="D34" i="146"/>
  <c r="B59" i="146"/>
  <c r="D59" i="146" s="1"/>
  <c r="D38" i="118"/>
  <c r="B63" i="118"/>
  <c r="B72" i="111"/>
  <c r="D72" i="111" s="1"/>
  <c r="D47" i="111"/>
  <c r="B96" i="97"/>
  <c r="D35" i="132"/>
  <c r="B88" i="132"/>
  <c r="B60" i="132"/>
  <c r="D60" i="132" s="1"/>
  <c r="D36" i="97"/>
  <c r="B61" i="97"/>
  <c r="D61" i="97" s="1"/>
  <c r="B99" i="139"/>
  <c r="B71" i="139"/>
  <c r="D46" i="139"/>
  <c r="D41" i="125"/>
  <c r="B66" i="125"/>
  <c r="B58" i="125"/>
  <c r="D33" i="125"/>
  <c r="D48" i="132"/>
  <c r="B101" i="132"/>
  <c r="B73" i="132"/>
  <c r="B93" i="106"/>
  <c r="J57" i="85"/>
  <c r="T57" i="85" s="1"/>
  <c r="K62" i="84"/>
  <c r="F61" i="85"/>
  <c r="P61" i="85" s="1"/>
  <c r="G66" i="84"/>
  <c r="K64" i="85"/>
  <c r="U64" i="85" s="1"/>
  <c r="L69" i="84"/>
  <c r="G68" i="85"/>
  <c r="Q68" i="85" s="1"/>
  <c r="H73" i="84"/>
  <c r="C72" i="85"/>
  <c r="M72" i="85" s="1"/>
  <c r="D77" i="84"/>
  <c r="H75" i="85"/>
  <c r="R75" i="85" s="1"/>
  <c r="I80" i="84"/>
  <c r="I114" i="82"/>
  <c r="I139" i="82" s="1"/>
  <c r="K128" i="82"/>
  <c r="K153" i="82" s="1"/>
  <c r="I110" i="82"/>
  <c r="T110" i="82" s="1"/>
  <c r="F121" i="82"/>
  <c r="F146" i="82" s="1"/>
  <c r="G128" i="82"/>
  <c r="R128" i="82" s="1"/>
  <c r="H128" i="82"/>
  <c r="H153" i="82" s="1"/>
  <c r="G61" i="85"/>
  <c r="Q61" i="85" s="1"/>
  <c r="D72" i="85"/>
  <c r="N72" i="85" s="1"/>
  <c r="E77" i="84"/>
  <c r="J129" i="82"/>
  <c r="U129" i="82" s="1"/>
  <c r="G119" i="82"/>
  <c r="G144" i="82" s="1"/>
  <c r="E129" i="82"/>
  <c r="J117" i="82"/>
  <c r="J142" i="82" s="1"/>
  <c r="C109" i="82"/>
  <c r="G121" i="82"/>
  <c r="R121" i="82" s="1"/>
  <c r="G129" i="82"/>
  <c r="G154" i="82" s="1"/>
  <c r="D112" i="82"/>
  <c r="D137" i="82" s="1"/>
  <c r="J122" i="82"/>
  <c r="E112" i="82"/>
  <c r="P112" i="82" s="1"/>
  <c r="H112" i="82"/>
  <c r="D33" i="132"/>
  <c r="B86" i="132"/>
  <c r="B58" i="132"/>
  <c r="D58" i="132" s="1"/>
  <c r="D35" i="118"/>
  <c r="B60" i="118"/>
  <c r="D60" i="118" s="1"/>
  <c r="D40" i="139"/>
  <c r="B93" i="139"/>
  <c r="B65" i="139"/>
  <c r="D42" i="125"/>
  <c r="B67" i="125"/>
  <c r="D67" i="125" s="1"/>
  <c r="D44" i="111"/>
  <c r="B69" i="111"/>
  <c r="D69" i="111" s="1"/>
  <c r="D46" i="97"/>
  <c r="B71" i="97"/>
  <c r="D71" i="97" s="1"/>
  <c r="D47" i="146"/>
  <c r="B72" i="146"/>
  <c r="D49" i="132"/>
  <c r="B102" i="132"/>
  <c r="B74" i="132"/>
  <c r="D74" i="132" s="1"/>
  <c r="D51" i="118"/>
  <c r="B76" i="118"/>
  <c r="D32" i="97"/>
  <c r="B57" i="97"/>
  <c r="D57" i="97" s="1"/>
  <c r="D33" i="146"/>
  <c r="B58" i="146"/>
  <c r="D58" i="146" s="1"/>
  <c r="D36" i="125"/>
  <c r="B61" i="125"/>
  <c r="D61" i="125" s="1"/>
  <c r="B63" i="111"/>
  <c r="D38" i="111"/>
  <c r="D44" i="125"/>
  <c r="B69" i="125"/>
  <c r="D69" i="125" s="1"/>
  <c r="D48" i="97"/>
  <c r="B73" i="97"/>
  <c r="D73" i="97" s="1"/>
  <c r="D51" i="132"/>
  <c r="B104" i="132"/>
  <c r="B76" i="132"/>
  <c r="D47" i="125"/>
  <c r="B72" i="125"/>
  <c r="D33" i="111"/>
  <c r="B58" i="111"/>
  <c r="D58" i="111" s="1"/>
  <c r="B61" i="146"/>
  <c r="D36" i="146"/>
  <c r="D41" i="111"/>
  <c r="B66" i="111"/>
  <c r="D66" i="111" s="1"/>
  <c r="D46" i="132"/>
  <c r="B99" i="132"/>
  <c r="B71" i="132"/>
  <c r="B92" i="132"/>
  <c r="D39" i="132"/>
  <c r="B64" i="132"/>
  <c r="D50" i="111"/>
  <c r="B75" i="111"/>
  <c r="D37" i="83"/>
  <c r="B75" i="83"/>
  <c r="D75" i="83" s="1"/>
  <c r="B60" i="83"/>
  <c r="D60" i="83" s="1"/>
  <c r="B138" i="83"/>
  <c r="B89" i="97"/>
  <c r="D38" i="106"/>
  <c r="D49" i="106"/>
  <c r="B95" i="106"/>
  <c r="B105" i="106"/>
  <c r="B88" i="106"/>
  <c r="B86" i="125"/>
  <c r="B86" i="146"/>
  <c r="D34" i="118"/>
  <c r="B59" i="118"/>
  <c r="D59" i="118" s="1"/>
  <c r="B92" i="139"/>
  <c r="B64" i="139"/>
  <c r="D39" i="139"/>
  <c r="D45" i="97"/>
  <c r="B70" i="97"/>
  <c r="D70" i="97" s="1"/>
  <c r="D50" i="118"/>
  <c r="B75" i="118"/>
  <c r="B86" i="139"/>
  <c r="D33" i="139"/>
  <c r="B58" i="139"/>
  <c r="D35" i="125"/>
  <c r="B60" i="125"/>
  <c r="B62" i="111"/>
  <c r="D62" i="111" s="1"/>
  <c r="D37" i="111"/>
  <c r="D39" i="97"/>
  <c r="B64" i="97"/>
  <c r="D64" i="97" s="1"/>
  <c r="D40" i="146"/>
  <c r="B65" i="146"/>
  <c r="B95" i="132"/>
  <c r="B67" i="132"/>
  <c r="D42" i="132"/>
  <c r="D44" i="118"/>
  <c r="B69" i="118"/>
  <c r="B102" i="139"/>
  <c r="D49" i="139"/>
  <c r="B74" i="139"/>
  <c r="D51" i="125"/>
  <c r="B76" i="125"/>
  <c r="B57" i="111"/>
  <c r="D57" i="111" s="1"/>
  <c r="D32" i="111"/>
  <c r="D34" i="97"/>
  <c r="B59" i="97"/>
  <c r="D59" i="97" s="1"/>
  <c r="D35" i="146"/>
  <c r="B60" i="146"/>
  <c r="D60" i="146" s="1"/>
  <c r="D37" i="132"/>
  <c r="B90" i="132"/>
  <c r="B62" i="132"/>
  <c r="D39" i="118"/>
  <c r="B64" i="118"/>
  <c r="D64" i="118" s="1"/>
  <c r="D44" i="139"/>
  <c r="B97" i="139"/>
  <c r="B69" i="139"/>
  <c r="B71" i="125"/>
  <c r="D71" i="125" s="1"/>
  <c r="D46" i="125"/>
  <c r="B73" i="111"/>
  <c r="D73" i="111" s="1"/>
  <c r="D48" i="111"/>
  <c r="D50" i="97"/>
  <c r="B75" i="97"/>
  <c r="D75" i="97" s="1"/>
  <c r="D51" i="146"/>
  <c r="B76" i="146"/>
  <c r="D76" i="146" s="1"/>
  <c r="D52" i="97"/>
  <c r="B77" i="97"/>
  <c r="D77" i="97" s="1"/>
  <c r="D47" i="139"/>
  <c r="B100" i="139"/>
  <c r="B72" i="139"/>
  <c r="B87" i="132"/>
  <c r="D34" i="132"/>
  <c r="B59" i="132"/>
  <c r="D45" i="111"/>
  <c r="B70" i="111"/>
  <c r="D70" i="111" s="1"/>
  <c r="B103" i="132"/>
  <c r="D50" i="132"/>
  <c r="B75" i="132"/>
  <c r="B65" i="111"/>
  <c r="D65" i="111" s="1"/>
  <c r="D40" i="111"/>
  <c r="B95" i="97"/>
  <c r="B91" i="106"/>
  <c r="J118" i="82"/>
  <c r="J143" i="82" s="1"/>
  <c r="E111" i="82"/>
  <c r="P111" i="82" s="1"/>
  <c r="B90" i="139"/>
  <c r="D37" i="139"/>
  <c r="B62" i="139"/>
  <c r="D34" i="111"/>
  <c r="B59" i="111"/>
  <c r="D33" i="97"/>
  <c r="B58" i="97"/>
  <c r="D58" i="97" s="1"/>
  <c r="D36" i="132"/>
  <c r="B89" i="132"/>
  <c r="B61" i="132"/>
  <c r="D61" i="132" s="1"/>
  <c r="D45" i="125"/>
  <c r="B70" i="125"/>
  <c r="D49" i="97"/>
  <c r="B74" i="97"/>
  <c r="D39" i="83"/>
  <c r="D33" i="106"/>
  <c r="B100" i="111"/>
  <c r="B93" i="125"/>
  <c r="D45" i="118"/>
  <c r="B70" i="118"/>
  <c r="D70" i="118" s="1"/>
  <c r="D52" i="146"/>
  <c r="B77" i="146"/>
  <c r="D41" i="118"/>
  <c r="B66" i="118"/>
  <c r="B60" i="111"/>
  <c r="D35" i="111"/>
  <c r="B66" i="83"/>
  <c r="D66" i="83" s="1"/>
  <c r="B104" i="106"/>
  <c r="H123" i="82"/>
  <c r="S123" i="82" s="1"/>
  <c r="E121" i="82"/>
  <c r="P121" i="82" s="1"/>
  <c r="E114" i="82"/>
  <c r="P114" i="82" s="1"/>
  <c r="J110" i="82"/>
  <c r="J135" i="82" s="1"/>
  <c r="E109" i="82"/>
  <c r="F116" i="82"/>
  <c r="Q116" i="82" s="1"/>
  <c r="C127" i="82"/>
  <c r="C152" i="82" s="1"/>
  <c r="E118" i="82"/>
  <c r="P118" i="82" s="1"/>
  <c r="H110" i="82"/>
  <c r="S110" i="82" s="1"/>
  <c r="E127" i="82"/>
  <c r="E120" i="82"/>
  <c r="F127" i="82"/>
  <c r="C123" i="82"/>
  <c r="B98" i="139"/>
  <c r="D45" i="139"/>
  <c r="B70" i="139"/>
  <c r="D35" i="139"/>
  <c r="B88" i="139"/>
  <c r="B60" i="139"/>
  <c r="D41" i="97"/>
  <c r="B66" i="97"/>
  <c r="D66" i="97" s="1"/>
  <c r="D51" i="139"/>
  <c r="B104" i="139"/>
  <c r="B76" i="139"/>
  <c r="D35" i="83"/>
  <c r="B73" i="83"/>
  <c r="D73" i="83" s="1"/>
  <c r="B65" i="83"/>
  <c r="D65" i="83" s="1"/>
  <c r="B58" i="83"/>
  <c r="D58" i="83" s="1"/>
  <c r="D40" i="106"/>
  <c r="B85" i="106"/>
  <c r="B102" i="106"/>
  <c r="B142" i="106"/>
  <c r="B88" i="111"/>
  <c r="B94" i="118"/>
  <c r="D52" i="111"/>
  <c r="B77" i="111"/>
  <c r="D77" i="111" s="1"/>
  <c r="D40" i="97"/>
  <c r="B65" i="97"/>
  <c r="D65" i="97" s="1"/>
  <c r="D43" i="132"/>
  <c r="B96" i="132"/>
  <c r="B68" i="132"/>
  <c r="D68" i="132" s="1"/>
  <c r="D50" i="139"/>
  <c r="B103" i="139"/>
  <c r="B75" i="139"/>
  <c r="D32" i="125"/>
  <c r="B57" i="125"/>
  <c r="B91" i="139"/>
  <c r="B63" i="139"/>
  <c r="D38" i="139"/>
  <c r="D44" i="97"/>
  <c r="B69" i="97"/>
  <c r="D69" i="97" s="1"/>
  <c r="D48" i="125"/>
  <c r="B73" i="125"/>
  <c r="D32" i="132"/>
  <c r="B85" i="132"/>
  <c r="B57" i="132"/>
  <c r="D57" i="132" s="1"/>
  <c r="D38" i="146"/>
  <c r="B63" i="146"/>
  <c r="D63" i="146" s="1"/>
  <c r="D49" i="125"/>
  <c r="B74" i="125"/>
  <c r="D40" i="132"/>
  <c r="B93" i="132"/>
  <c r="B65" i="132"/>
  <c r="D65" i="132" s="1"/>
  <c r="B76" i="111"/>
  <c r="D76" i="111" s="1"/>
  <c r="D51" i="111"/>
  <c r="D42" i="118"/>
  <c r="B67" i="118"/>
  <c r="D67" i="118" s="1"/>
  <c r="D41" i="139"/>
  <c r="B94" i="139"/>
  <c r="B66" i="139"/>
  <c r="D47" i="97"/>
  <c r="B72" i="97"/>
  <c r="D72" i="97" s="1"/>
  <c r="B77" i="132"/>
  <c r="D77" i="132" s="1"/>
  <c r="B105" i="132"/>
  <c r="D52" i="132"/>
  <c r="D36" i="139"/>
  <c r="B89" i="139"/>
  <c r="B61" i="139"/>
  <c r="B68" i="146"/>
  <c r="D43" i="146"/>
  <c r="B89" i="118"/>
  <c r="D73" i="85"/>
  <c r="N73" i="85" s="1"/>
  <c r="I64" i="85"/>
  <c r="S64" i="85" s="1"/>
  <c r="J69" i="84"/>
  <c r="K125" i="82"/>
  <c r="K150" i="82" s="1"/>
  <c r="C74" i="85"/>
  <c r="M74" i="85" s="1"/>
  <c r="D79" i="84"/>
  <c r="H66" i="85"/>
  <c r="R66" i="85" s="1"/>
  <c r="I71" i="84"/>
  <c r="D52" i="125"/>
  <c r="B77" i="125"/>
  <c r="D48" i="118"/>
  <c r="B73" i="118"/>
  <c r="D73" i="118" s="1"/>
  <c r="D45" i="146"/>
  <c r="B70" i="146"/>
  <c r="D70" i="146" s="1"/>
  <c r="B96" i="139"/>
  <c r="B68" i="139"/>
  <c r="D43" i="139"/>
  <c r="D50" i="146"/>
  <c r="B75" i="146"/>
  <c r="D75" i="146" s="1"/>
  <c r="B86" i="97"/>
  <c r="D41" i="146"/>
  <c r="B66" i="146"/>
  <c r="D66" i="146" s="1"/>
  <c r="D46" i="146"/>
  <c r="B71" i="146"/>
  <c r="D71" i="146" s="1"/>
  <c r="B68" i="111"/>
  <c r="D43" i="111"/>
  <c r="B59" i="83"/>
  <c r="D59" i="83" s="1"/>
  <c r="B86" i="106"/>
  <c r="B105" i="125"/>
  <c r="H61" i="85"/>
  <c r="R61" i="85" s="1"/>
  <c r="J112" i="82"/>
  <c r="U112" i="82" s="1"/>
  <c r="K119" i="82"/>
  <c r="V119" i="82" s="1"/>
  <c r="G123" i="82"/>
  <c r="E110" i="82"/>
  <c r="P110" i="82" s="1"/>
  <c r="G124" i="82"/>
  <c r="R124" i="82" s="1"/>
  <c r="C113" i="82"/>
  <c r="H116" i="82"/>
  <c r="S116" i="82" s="1"/>
  <c r="I123" i="82"/>
  <c r="T123" i="82" s="1"/>
  <c r="J123" i="82"/>
  <c r="J148" i="82" s="1"/>
  <c r="D114" i="82"/>
  <c r="O114" i="82" s="1"/>
  <c r="J72" i="85"/>
  <c r="T72" i="85" s="1"/>
  <c r="K77" i="84"/>
  <c r="D40" i="118"/>
  <c r="B65" i="118"/>
  <c r="D65" i="118" s="1"/>
  <c r="D51" i="97"/>
  <c r="B76" i="97"/>
  <c r="D76" i="97" s="1"/>
  <c r="D49" i="118"/>
  <c r="B74" i="118"/>
  <c r="D37" i="125"/>
  <c r="B62" i="125"/>
  <c r="D62" i="125" s="1"/>
  <c r="B64" i="111"/>
  <c r="D64" i="111" s="1"/>
  <c r="D39" i="111"/>
  <c r="D42" i="146"/>
  <c r="B67" i="146"/>
  <c r="D67" i="146" s="1"/>
  <c r="D44" i="132"/>
  <c r="B97" i="132"/>
  <c r="B69" i="132"/>
  <c r="D69" i="132" s="1"/>
  <c r="D46" i="118"/>
  <c r="B71" i="118"/>
  <c r="D71" i="118" s="1"/>
  <c r="D50" i="83"/>
  <c r="D34" i="83"/>
  <c r="B101" i="97"/>
  <c r="B101" i="106"/>
  <c r="B93" i="118"/>
  <c r="B100" i="125"/>
  <c r="B96" i="146"/>
  <c r="C56" i="85"/>
  <c r="M56" i="85" s="1"/>
  <c r="D61" i="84"/>
  <c r="H59" i="85"/>
  <c r="R59" i="85" s="1"/>
  <c r="I64" i="84"/>
  <c r="D63" i="85"/>
  <c r="N63" i="85" s="1"/>
  <c r="E68" i="84"/>
  <c r="I66" i="85"/>
  <c r="S66" i="85" s="1"/>
  <c r="J71" i="84"/>
  <c r="E70" i="85"/>
  <c r="O70" i="85" s="1"/>
  <c r="F75" i="84"/>
  <c r="J73" i="85"/>
  <c r="T73" i="85" s="1"/>
  <c r="K78" i="84"/>
  <c r="F125" i="82"/>
  <c r="Q125" i="82" s="1"/>
  <c r="F112" i="82"/>
  <c r="F137" i="82" s="1"/>
  <c r="K124" i="82"/>
  <c r="G113" i="82"/>
  <c r="G138" i="82" s="1"/>
  <c r="F122" i="82"/>
  <c r="F147" i="82" s="1"/>
  <c r="D56" i="85"/>
  <c r="N56" i="85" s="1"/>
  <c r="E61" i="84"/>
  <c r="F70" i="85"/>
  <c r="P70" i="85" s="1"/>
  <c r="C58" i="85"/>
  <c r="M58" i="85" s="1"/>
  <c r="D63" i="84"/>
  <c r="C120" i="82"/>
  <c r="N120" i="82" s="1"/>
  <c r="G112" i="82"/>
  <c r="D123" i="82"/>
  <c r="D148" i="82" s="1"/>
  <c r="D116" i="82"/>
  <c r="D141" i="82" s="1"/>
  <c r="C125" i="82"/>
  <c r="N125" i="82" s="1"/>
  <c r="G117" i="82"/>
  <c r="R117" i="82" s="1"/>
  <c r="C121" i="82"/>
  <c r="D128" i="82"/>
  <c r="D153" i="82" s="1"/>
  <c r="G110" i="82"/>
  <c r="G135" i="82" s="1"/>
  <c r="H117" i="82"/>
  <c r="S117" i="82" s="1"/>
  <c r="D121" i="82"/>
  <c r="E74" i="85"/>
  <c r="O74" i="85" s="1"/>
  <c r="F79" i="84"/>
  <c r="J124" i="82"/>
  <c r="J149" i="82" s="1"/>
  <c r="C116" i="82"/>
  <c r="K117" i="82"/>
  <c r="V117" i="82" s="1"/>
  <c r="D32" i="139"/>
  <c r="B85" i="139"/>
  <c r="B57" i="139"/>
  <c r="D34" i="125"/>
  <c r="B59" i="125"/>
  <c r="D59" i="125" s="1"/>
  <c r="D36" i="111"/>
  <c r="B61" i="111"/>
  <c r="D61" i="111" s="1"/>
  <c r="D38" i="97"/>
  <c r="B63" i="97"/>
  <c r="D63" i="97" s="1"/>
  <c r="D39" i="146"/>
  <c r="B64" i="146"/>
  <c r="D41" i="132"/>
  <c r="B66" i="132"/>
  <c r="D66" i="132" s="1"/>
  <c r="B94" i="132"/>
  <c r="D43" i="118"/>
  <c r="B68" i="118"/>
  <c r="B101" i="139"/>
  <c r="D48" i="139"/>
  <c r="B73" i="139"/>
  <c r="D50" i="125"/>
  <c r="B75" i="125"/>
  <c r="D52" i="118"/>
  <c r="B77" i="118"/>
  <c r="D77" i="118" s="1"/>
  <c r="D34" i="139"/>
  <c r="B87" i="139"/>
  <c r="B59" i="139"/>
  <c r="D37" i="118"/>
  <c r="B62" i="118"/>
  <c r="B95" i="139"/>
  <c r="B67" i="139"/>
  <c r="D42" i="139"/>
  <c r="B71" i="111"/>
  <c r="D46" i="111"/>
  <c r="D49" i="146"/>
  <c r="B74" i="146"/>
  <c r="D74" i="146" s="1"/>
  <c r="D32" i="118"/>
  <c r="B57" i="118"/>
  <c r="D39" i="125"/>
  <c r="B64" i="125"/>
  <c r="B69" i="146"/>
  <c r="D44" i="146"/>
  <c r="D52" i="139"/>
  <c r="B105" i="139"/>
  <c r="B77" i="139"/>
  <c r="D35" i="97"/>
  <c r="B60" i="97"/>
  <c r="D60" i="97" s="1"/>
  <c r="B91" i="132"/>
  <c r="D38" i="132"/>
  <c r="B63" i="132"/>
  <c r="D63" i="132" s="1"/>
  <c r="D49" i="111"/>
  <c r="B74" i="111"/>
  <c r="D74" i="111" s="1"/>
  <c r="D33" i="118"/>
  <c r="B58" i="118"/>
  <c r="D58" i="118" s="1"/>
  <c r="D37" i="146"/>
  <c r="B62" i="146"/>
  <c r="D62" i="146" s="1"/>
  <c r="D42" i="111"/>
  <c r="B67" i="111"/>
  <c r="B100" i="132"/>
  <c r="D47" i="132"/>
  <c r="B72" i="132"/>
  <c r="B120" i="82"/>
  <c r="B129" i="82"/>
  <c r="M129" i="82" s="1"/>
  <c r="B119" i="82"/>
  <c r="M119" i="82" s="1"/>
  <c r="B118" i="82"/>
  <c r="M118" i="82" s="1"/>
  <c r="B61" i="85"/>
  <c r="L61" i="85" s="1"/>
  <c r="C66" i="84"/>
  <c r="B126" i="82"/>
  <c r="B151" i="82" s="1"/>
  <c r="B177" i="82" s="1"/>
  <c r="B125" i="82"/>
  <c r="M125" i="82" s="1"/>
  <c r="B117" i="82"/>
  <c r="B90" i="90"/>
  <c r="B64" i="90"/>
  <c r="B141" i="90" s="1"/>
  <c r="D39" i="90"/>
  <c r="B97" i="90"/>
  <c r="B71" i="90"/>
  <c r="B148" i="90" s="1"/>
  <c r="D46" i="90"/>
  <c r="D52" i="90"/>
  <c r="B77" i="90"/>
  <c r="B154" i="90" s="1"/>
  <c r="B96" i="90"/>
  <c r="B70" i="90"/>
  <c r="B147" i="90" s="1"/>
  <c r="D45" i="90"/>
  <c r="B88" i="90"/>
  <c r="B62" i="90"/>
  <c r="D37" i="90"/>
  <c r="D51" i="90"/>
  <c r="B76" i="90"/>
  <c r="B153" i="90" s="1"/>
  <c r="D44" i="90"/>
  <c r="B69" i="90"/>
  <c r="D36" i="90"/>
  <c r="B61" i="90"/>
  <c r="B98" i="90"/>
  <c r="B72" i="90"/>
  <c r="B149" i="90" s="1"/>
  <c r="D47" i="90"/>
  <c r="B63" i="90"/>
  <c r="B140" i="90" s="1"/>
  <c r="D38" i="90"/>
  <c r="D50" i="90"/>
  <c r="B75" i="90"/>
  <c r="B152" i="90" s="1"/>
  <c r="D43" i="90"/>
  <c r="B68" i="90"/>
  <c r="B145" i="90" s="1"/>
  <c r="D35" i="90"/>
  <c r="B60" i="90"/>
  <c r="D49" i="90"/>
  <c r="B74" i="90"/>
  <c r="B151" i="90" s="1"/>
  <c r="D42" i="90"/>
  <c r="B67" i="90"/>
  <c r="B144" i="90" s="1"/>
  <c r="D34" i="90"/>
  <c r="B59" i="90"/>
  <c r="B136" i="90" s="1"/>
  <c r="B99" i="90"/>
  <c r="D48" i="90"/>
  <c r="B73" i="90"/>
  <c r="B150" i="90" s="1"/>
  <c r="D41" i="90"/>
  <c r="B66" i="90"/>
  <c r="B143" i="90" s="1"/>
  <c r="D33" i="90"/>
  <c r="B58" i="90"/>
  <c r="B135" i="90" s="1"/>
  <c r="D135" i="90" s="1"/>
  <c r="B91" i="90"/>
  <c r="D40" i="90"/>
  <c r="B65" i="90"/>
  <c r="B142" i="90" s="1"/>
  <c r="B83" i="90"/>
  <c r="D83" i="90" s="1"/>
  <c r="B57" i="90"/>
  <c r="B134" i="90" s="1"/>
  <c r="D134" i="90" s="1"/>
  <c r="D32" i="90"/>
  <c r="B150" i="106"/>
  <c r="B146" i="106"/>
  <c r="B153" i="106"/>
  <c r="B145" i="106"/>
  <c r="B137" i="106"/>
  <c r="B147" i="106"/>
  <c r="B154" i="106"/>
  <c r="B138" i="106"/>
  <c r="B152" i="106"/>
  <c r="B144" i="106"/>
  <c r="B136" i="106"/>
  <c r="D43" i="106"/>
  <c r="B117" i="106"/>
  <c r="B125" i="106"/>
  <c r="D36" i="106"/>
  <c r="D52" i="106"/>
  <c r="D35" i="106"/>
  <c r="D51" i="106"/>
  <c r="B96" i="106"/>
  <c r="D44" i="106"/>
  <c r="B90" i="106"/>
  <c r="B98" i="106"/>
  <c r="B126" i="111"/>
  <c r="B112" i="111"/>
  <c r="B96" i="111"/>
  <c r="B114" i="111"/>
  <c r="B124" i="111"/>
  <c r="B123" i="111"/>
  <c r="B117" i="111"/>
  <c r="B125" i="111"/>
  <c r="B113" i="111"/>
  <c r="B118" i="111"/>
  <c r="B111" i="111"/>
  <c r="B130" i="111"/>
  <c r="B129" i="111"/>
  <c r="B122" i="111"/>
  <c r="B116" i="111"/>
  <c r="B92" i="111"/>
  <c r="B128" i="111"/>
  <c r="B121" i="111"/>
  <c r="B127" i="111"/>
  <c r="B91" i="111"/>
  <c r="B95" i="111"/>
  <c r="B99" i="111"/>
  <c r="B87" i="111"/>
  <c r="B98" i="111"/>
  <c r="B90" i="111"/>
  <c r="B102" i="111"/>
  <c r="B94" i="111"/>
  <c r="B86" i="111"/>
  <c r="B86" i="118"/>
  <c r="B98" i="118"/>
  <c r="B97" i="118"/>
  <c r="B105" i="118"/>
  <c r="B95" i="118"/>
  <c r="B91" i="118"/>
  <c r="B87" i="118"/>
  <c r="B100" i="118"/>
  <c r="B96" i="118"/>
  <c r="B98" i="125"/>
  <c r="B91" i="125"/>
  <c r="B88" i="125"/>
  <c r="B120" i="146"/>
  <c r="B119" i="146"/>
  <c r="B85" i="146"/>
  <c r="B125" i="146"/>
  <c r="B124" i="146"/>
  <c r="B104" i="146"/>
  <c r="B129" i="146"/>
  <c r="B115" i="146"/>
  <c r="B97" i="146"/>
  <c r="B114" i="146"/>
  <c r="B105" i="146"/>
  <c r="B88" i="146"/>
  <c r="B126" i="146"/>
  <c r="B100" i="146"/>
  <c r="B89" i="146"/>
  <c r="B93" i="146"/>
  <c r="B123" i="146"/>
  <c r="B118" i="146"/>
  <c r="B92" i="146"/>
  <c r="B122" i="146"/>
  <c r="B103" i="146"/>
  <c r="B95" i="146"/>
  <c r="B91" i="146"/>
  <c r="B99" i="146"/>
  <c r="B87" i="146"/>
  <c r="B103" i="90"/>
  <c r="B123" i="90"/>
  <c r="B89" i="90"/>
  <c r="B127" i="90"/>
  <c r="B95" i="90"/>
  <c r="B115" i="90"/>
  <c r="B87" i="90"/>
  <c r="B125" i="90"/>
  <c r="B129" i="90"/>
  <c r="B119" i="90"/>
  <c r="B101" i="90"/>
  <c r="B120" i="90"/>
  <c r="B93" i="90"/>
  <c r="B126" i="90"/>
  <c r="B111" i="90"/>
  <c r="B121" i="90"/>
  <c r="B113" i="90"/>
  <c r="B102" i="90"/>
  <c r="B94" i="90"/>
  <c r="B86" i="90"/>
  <c r="B100" i="90"/>
  <c r="B92" i="90"/>
  <c r="B84" i="90"/>
  <c r="D84" i="90" s="1"/>
  <c r="S113" i="82"/>
  <c r="H138" i="82"/>
  <c r="T120" i="82"/>
  <c r="I145" i="82"/>
  <c r="U127" i="82"/>
  <c r="J152" i="82"/>
  <c r="O110" i="82"/>
  <c r="D135" i="82"/>
  <c r="N112" i="82"/>
  <c r="C137" i="82"/>
  <c r="C140" i="82"/>
  <c r="T118" i="82"/>
  <c r="I143" i="82"/>
  <c r="N128" i="82"/>
  <c r="C153" i="82"/>
  <c r="U114" i="82"/>
  <c r="N129" i="82"/>
  <c r="C154" i="82"/>
  <c r="S120" i="82"/>
  <c r="H145" i="82"/>
  <c r="U111" i="82"/>
  <c r="J136" i="82"/>
  <c r="Q115" i="82"/>
  <c r="F140" i="82"/>
  <c r="V118" i="82"/>
  <c r="K143" i="82"/>
  <c r="R122" i="82"/>
  <c r="G147" i="82"/>
  <c r="N126" i="82"/>
  <c r="C151" i="82"/>
  <c r="S129" i="82"/>
  <c r="H154" i="82"/>
  <c r="G140" i="82"/>
  <c r="O126" i="82"/>
  <c r="D151" i="82"/>
  <c r="I140" i="82"/>
  <c r="M115" i="82"/>
  <c r="H140" i="82"/>
  <c r="D138" i="82"/>
  <c r="U126" i="82"/>
  <c r="J151" i="82"/>
  <c r="N110" i="82"/>
  <c r="C135" i="82"/>
  <c r="O117" i="82"/>
  <c r="D142" i="82"/>
  <c r="P124" i="82"/>
  <c r="E149" i="82"/>
  <c r="P128" i="82"/>
  <c r="E153" i="82"/>
  <c r="B90" i="97"/>
  <c r="D8" i="97"/>
  <c r="B113" i="97"/>
  <c r="B114" i="97"/>
  <c r="D9" i="97"/>
  <c r="D18" i="97"/>
  <c r="B123" i="97"/>
  <c r="D21" i="97"/>
  <c r="B126" i="97"/>
  <c r="B112" i="97"/>
  <c r="D7" i="97"/>
  <c r="B88" i="97"/>
  <c r="D15" i="97"/>
  <c r="D26" i="97"/>
  <c r="F63" i="85" l="1"/>
  <c r="P63" i="85" s="1"/>
  <c r="O113" i="82"/>
  <c r="F142" i="82"/>
  <c r="Q142" i="82" s="1"/>
  <c r="C64" i="84"/>
  <c r="D75" i="84"/>
  <c r="H64" i="85"/>
  <c r="R64" i="85" s="1"/>
  <c r="C149" i="82"/>
  <c r="C175" i="82" s="1"/>
  <c r="C70" i="85"/>
  <c r="M70" i="85" s="1"/>
  <c r="R115" i="82"/>
  <c r="Q129" i="82"/>
  <c r="I66" i="84"/>
  <c r="S118" i="82"/>
  <c r="I154" i="82"/>
  <c r="J66" i="84"/>
  <c r="I75" i="85"/>
  <c r="S75" i="85" s="1"/>
  <c r="J150" i="82"/>
  <c r="U150" i="82" s="1"/>
  <c r="F149" i="82"/>
  <c r="Q149" i="82" s="1"/>
  <c r="I69" i="84"/>
  <c r="J80" i="84"/>
  <c r="Q124" i="82"/>
  <c r="E147" i="82"/>
  <c r="G145" i="82"/>
  <c r="R145" i="82" s="1"/>
  <c r="P122" i="82"/>
  <c r="H146" i="82"/>
  <c r="S146" i="82" s="1"/>
  <c r="E64" i="84"/>
  <c r="N115" i="82"/>
  <c r="E142" i="82"/>
  <c r="P142" i="82" s="1"/>
  <c r="D66" i="84"/>
  <c r="C72" i="84"/>
  <c r="L78" i="84"/>
  <c r="L67" i="84"/>
  <c r="I61" i="85"/>
  <c r="S61" i="85" s="1"/>
  <c r="I138" i="82"/>
  <c r="R109" i="82"/>
  <c r="J64" i="84"/>
  <c r="K62" i="85"/>
  <c r="U62" i="85" s="1"/>
  <c r="H60" i="84"/>
  <c r="D70" i="85"/>
  <c r="N70" i="85" s="1"/>
  <c r="G134" i="82"/>
  <c r="R134" i="82" s="1"/>
  <c r="T113" i="82"/>
  <c r="K141" i="82"/>
  <c r="V141" i="82" s="1"/>
  <c r="J134" i="82"/>
  <c r="U134" i="82" s="1"/>
  <c r="D149" i="82"/>
  <c r="D175" i="82" s="1"/>
  <c r="Q117" i="82"/>
  <c r="K60" i="84"/>
  <c r="F73" i="84"/>
  <c r="K152" i="82"/>
  <c r="K178" i="82" s="1"/>
  <c r="U109" i="82"/>
  <c r="O124" i="82"/>
  <c r="B145" i="111"/>
  <c r="T127" i="82"/>
  <c r="S121" i="82"/>
  <c r="C63" i="85"/>
  <c r="M63" i="85" s="1"/>
  <c r="I72" i="84"/>
  <c r="I57" i="85"/>
  <c r="S57" i="85" s="1"/>
  <c r="K136" i="82"/>
  <c r="V136" i="82" s="1"/>
  <c r="F138" i="82"/>
  <c r="Q138" i="82" s="1"/>
  <c r="B139" i="118"/>
  <c r="P117" i="82"/>
  <c r="J146" i="82"/>
  <c r="J172" i="82" s="1"/>
  <c r="E140" i="82"/>
  <c r="P140" i="82" s="1"/>
  <c r="K75" i="85"/>
  <c r="U75" i="85" s="1"/>
  <c r="I73" i="84"/>
  <c r="K148" i="82"/>
  <c r="V148" i="82" s="1"/>
  <c r="L80" i="84"/>
  <c r="Q119" i="82"/>
  <c r="J78" i="84"/>
  <c r="E78" i="84"/>
  <c r="F76" i="84"/>
  <c r="H73" i="85"/>
  <c r="R73" i="85" s="1"/>
  <c r="V123" i="82"/>
  <c r="Q113" i="82"/>
  <c r="K154" i="82"/>
  <c r="V154" i="82" s="1"/>
  <c r="H147" i="82"/>
  <c r="H173" i="82" s="1"/>
  <c r="I73" i="85"/>
  <c r="S73" i="85" s="1"/>
  <c r="D69" i="84"/>
  <c r="B145" i="97"/>
  <c r="I136" i="82"/>
  <c r="T136" i="82" s="1"/>
  <c r="S122" i="82"/>
  <c r="O127" i="82"/>
  <c r="E66" i="84"/>
  <c r="L62" i="84"/>
  <c r="C64" i="85"/>
  <c r="M64" i="85" s="1"/>
  <c r="S126" i="82"/>
  <c r="D150" i="82"/>
  <c r="O150" i="82" s="1"/>
  <c r="P113" i="82"/>
  <c r="E146" i="82"/>
  <c r="E172" i="82" s="1"/>
  <c r="E71" i="84"/>
  <c r="D70" i="84"/>
  <c r="E138" i="82"/>
  <c r="P138" i="82" s="1"/>
  <c r="T109" i="82"/>
  <c r="F68" i="84"/>
  <c r="G62" i="85"/>
  <c r="Q62" i="85" s="1"/>
  <c r="C65" i="85"/>
  <c r="M65" i="85" s="1"/>
  <c r="D61" i="85"/>
  <c r="N61" i="85" s="1"/>
  <c r="Q120" i="82"/>
  <c r="K135" i="82"/>
  <c r="K161" i="82" s="1"/>
  <c r="F77" i="84"/>
  <c r="F65" i="85"/>
  <c r="P65" i="85" s="1"/>
  <c r="C142" i="82"/>
  <c r="N142" i="82" s="1"/>
  <c r="B151" i="97"/>
  <c r="G60" i="84"/>
  <c r="L74" i="84"/>
  <c r="J71" i="85"/>
  <c r="T71" i="85" s="1"/>
  <c r="H71" i="84"/>
  <c r="D66" i="85"/>
  <c r="N66" i="85" s="1"/>
  <c r="G77" i="84"/>
  <c r="R120" i="82"/>
  <c r="F151" i="82"/>
  <c r="Q151" i="82" s="1"/>
  <c r="Q126" i="82"/>
  <c r="J138" i="82"/>
  <c r="J164" i="82" s="1"/>
  <c r="D145" i="82"/>
  <c r="D171" i="82" s="1"/>
  <c r="F134" i="82"/>
  <c r="F160" i="82" s="1"/>
  <c r="D140" i="82"/>
  <c r="O140" i="82" s="1"/>
  <c r="U113" i="82"/>
  <c r="T124" i="82"/>
  <c r="G64" i="84"/>
  <c r="N117" i="82"/>
  <c r="I149" i="82"/>
  <c r="T149" i="82" s="1"/>
  <c r="Q109" i="82"/>
  <c r="N111" i="82"/>
  <c r="C143" i="82"/>
  <c r="N143" i="82" s="1"/>
  <c r="F135" i="82"/>
  <c r="Q135" i="82" s="1"/>
  <c r="B136" i="146"/>
  <c r="B55" i="85"/>
  <c r="L55" i="85" s="1"/>
  <c r="J75" i="84"/>
  <c r="K59" i="85"/>
  <c r="U59" i="85" s="1"/>
  <c r="F64" i="84"/>
  <c r="K64" i="84"/>
  <c r="E151" i="82"/>
  <c r="P151" i="82" s="1"/>
  <c r="H76" i="84"/>
  <c r="G71" i="85"/>
  <c r="Q71" i="85" s="1"/>
  <c r="H135" i="82"/>
  <c r="H161" i="82" s="1"/>
  <c r="C144" i="82"/>
  <c r="N144" i="82" s="1"/>
  <c r="E141" i="82"/>
  <c r="P141" i="82" s="1"/>
  <c r="F144" i="82"/>
  <c r="Q144" i="82" s="1"/>
  <c r="R116" i="82"/>
  <c r="R125" i="82"/>
  <c r="H151" i="82"/>
  <c r="S151" i="82" s="1"/>
  <c r="Q110" i="82"/>
  <c r="F75" i="85"/>
  <c r="P75" i="85" s="1"/>
  <c r="F56" i="85"/>
  <c r="P56" i="85" s="1"/>
  <c r="I62" i="84"/>
  <c r="E65" i="85"/>
  <c r="O65" i="85" s="1"/>
  <c r="J74" i="85"/>
  <c r="T74" i="85" s="1"/>
  <c r="H57" i="85"/>
  <c r="R57" i="85" s="1"/>
  <c r="K57" i="85"/>
  <c r="U57" i="85" s="1"/>
  <c r="H149" i="82"/>
  <c r="S149" i="82" s="1"/>
  <c r="U116" i="82"/>
  <c r="E72" i="85"/>
  <c r="O72" i="85" s="1"/>
  <c r="J67" i="85"/>
  <c r="T67" i="85" s="1"/>
  <c r="H62" i="84"/>
  <c r="S124" i="82"/>
  <c r="B146" i="82"/>
  <c r="B172" i="82" s="1"/>
  <c r="M172" i="82" s="1"/>
  <c r="K145" i="82"/>
  <c r="K171" i="82" s="1"/>
  <c r="G152" i="82"/>
  <c r="G178" i="82" s="1"/>
  <c r="H152" i="82"/>
  <c r="S152" i="82" s="1"/>
  <c r="B148" i="132"/>
  <c r="B68" i="85"/>
  <c r="L68" i="85" s="1"/>
  <c r="H70" i="85"/>
  <c r="R70" i="85" s="1"/>
  <c r="L71" i="84"/>
  <c r="I150" i="82"/>
  <c r="I176" i="82" s="1"/>
  <c r="K72" i="84"/>
  <c r="H78" i="84"/>
  <c r="V120" i="82"/>
  <c r="I142" i="82"/>
  <c r="T142" i="82" s="1"/>
  <c r="S127" i="82"/>
  <c r="B58" i="85"/>
  <c r="L58" i="85" s="1"/>
  <c r="G80" i="84"/>
  <c r="I71" i="85"/>
  <c r="S71" i="85" s="1"/>
  <c r="J62" i="85"/>
  <c r="T62" i="85" s="1"/>
  <c r="M122" i="82"/>
  <c r="K144" i="82"/>
  <c r="K170" i="82" s="1"/>
  <c r="H136" i="82"/>
  <c r="S136" i="82" s="1"/>
  <c r="B137" i="97"/>
  <c r="B137" i="82"/>
  <c r="M137" i="82" s="1"/>
  <c r="U125" i="82"/>
  <c r="P119" i="82"/>
  <c r="B140" i="125"/>
  <c r="P115" i="82"/>
  <c r="B139" i="97"/>
  <c r="M112" i="82"/>
  <c r="F66" i="85"/>
  <c r="P66" i="85" s="1"/>
  <c r="T116" i="82"/>
  <c r="G141" i="82"/>
  <c r="G167" i="82" s="1"/>
  <c r="G153" i="82"/>
  <c r="R153" i="82" s="1"/>
  <c r="T125" i="82"/>
  <c r="B153" i="111"/>
  <c r="K73" i="85"/>
  <c r="U73" i="85" s="1"/>
  <c r="J60" i="84"/>
  <c r="F70" i="84"/>
  <c r="O125" i="82"/>
  <c r="G71" i="84"/>
  <c r="B143" i="118"/>
  <c r="I55" i="85"/>
  <c r="S55" i="85" s="1"/>
  <c r="H65" i="84"/>
  <c r="F139" i="82"/>
  <c r="F165" i="82" s="1"/>
  <c r="T111" i="82"/>
  <c r="U119" i="82"/>
  <c r="K146" i="82"/>
  <c r="V146" i="82" s="1"/>
  <c r="B155" i="146"/>
  <c r="C73" i="84"/>
  <c r="I60" i="84"/>
  <c r="G60" i="85"/>
  <c r="Q60" i="85" s="1"/>
  <c r="J145" i="82"/>
  <c r="J171" i="82" s="1"/>
  <c r="Q114" i="82"/>
  <c r="H134" i="82"/>
  <c r="S134" i="82" s="1"/>
  <c r="R114" i="82"/>
  <c r="B154" i="146"/>
  <c r="B138" i="97"/>
  <c r="K71" i="84"/>
  <c r="H55" i="85"/>
  <c r="R55" i="85" s="1"/>
  <c r="K138" i="82"/>
  <c r="K164" i="82" s="1"/>
  <c r="U120" i="82"/>
  <c r="R127" i="82"/>
  <c r="J141" i="82"/>
  <c r="U141" i="82" s="1"/>
  <c r="B139" i="132"/>
  <c r="B154" i="97"/>
  <c r="B67" i="85"/>
  <c r="L67" i="85" s="1"/>
  <c r="V109" i="82"/>
  <c r="B152" i="118"/>
  <c r="E139" i="82"/>
  <c r="E165" i="82" s="1"/>
  <c r="B59" i="85"/>
  <c r="L59" i="85" s="1"/>
  <c r="B138" i="82"/>
  <c r="B164" i="82" s="1"/>
  <c r="M164" i="82" s="1"/>
  <c r="B144" i="97"/>
  <c r="M128" i="82"/>
  <c r="J153" i="82"/>
  <c r="J179" i="82" s="1"/>
  <c r="C79" i="84"/>
  <c r="E76" i="84"/>
  <c r="F60" i="85"/>
  <c r="P60" i="85" s="1"/>
  <c r="B153" i="82"/>
  <c r="B179" i="82" s="1"/>
  <c r="M179" i="82" s="1"/>
  <c r="I141" i="82"/>
  <c r="I167" i="82" s="1"/>
  <c r="U128" i="82"/>
  <c r="I58" i="85"/>
  <c r="S58" i="85" s="1"/>
  <c r="P116" i="82"/>
  <c r="I147" i="82"/>
  <c r="T147" i="82" s="1"/>
  <c r="H150" i="82"/>
  <c r="S150" i="82" s="1"/>
  <c r="E71" i="85"/>
  <c r="O71" i="85" s="1"/>
  <c r="T122" i="82"/>
  <c r="S125" i="82"/>
  <c r="D68" i="85"/>
  <c r="N68" i="85" s="1"/>
  <c r="E69" i="84"/>
  <c r="F67" i="84"/>
  <c r="J73" i="84"/>
  <c r="D62" i="84"/>
  <c r="M124" i="82"/>
  <c r="U124" i="82"/>
  <c r="E150" i="82"/>
  <c r="P150" i="82" s="1"/>
  <c r="V113" i="82"/>
  <c r="V110" i="82"/>
  <c r="H71" i="85"/>
  <c r="R71" i="85" s="1"/>
  <c r="T112" i="82"/>
  <c r="L61" i="84"/>
  <c r="K147" i="82"/>
  <c r="V147" i="82" s="1"/>
  <c r="O118" i="82"/>
  <c r="B135" i="82"/>
  <c r="B161" i="82" s="1"/>
  <c r="M161" i="82" s="1"/>
  <c r="B70" i="85"/>
  <c r="L70" i="85" s="1"/>
  <c r="H72" i="85"/>
  <c r="R72" i="85" s="1"/>
  <c r="L66" i="84"/>
  <c r="L72" i="84"/>
  <c r="I144" i="82"/>
  <c r="T144" i="82" s="1"/>
  <c r="C75" i="84"/>
  <c r="D147" i="82"/>
  <c r="O147" i="82" s="1"/>
  <c r="J144" i="82"/>
  <c r="U144" i="82" s="1"/>
  <c r="V122" i="82"/>
  <c r="C136" i="82"/>
  <c r="C162" i="82" s="1"/>
  <c r="E62" i="84"/>
  <c r="J63" i="84"/>
  <c r="T117" i="82"/>
  <c r="B138" i="146"/>
  <c r="O109" i="82"/>
  <c r="B153" i="132"/>
  <c r="L63" i="84"/>
  <c r="K137" i="82"/>
  <c r="K163" i="82" s="1"/>
  <c r="B142" i="146"/>
  <c r="N114" i="82"/>
  <c r="O112" i="82"/>
  <c r="Q128" i="82"/>
  <c r="E70" i="84"/>
  <c r="S119" i="82"/>
  <c r="R129" i="82"/>
  <c r="V128" i="82"/>
  <c r="R118" i="82"/>
  <c r="E136" i="82"/>
  <c r="P136" i="82" s="1"/>
  <c r="K140" i="82"/>
  <c r="V140" i="82" s="1"/>
  <c r="I153" i="82"/>
  <c r="I179" i="82" s="1"/>
  <c r="B146" i="125"/>
  <c r="D65" i="85"/>
  <c r="N65" i="85" s="1"/>
  <c r="G72" i="85"/>
  <c r="Q72" i="85" s="1"/>
  <c r="D134" i="82"/>
  <c r="O134" i="82" s="1"/>
  <c r="H69" i="84"/>
  <c r="K61" i="85"/>
  <c r="U61" i="85" s="1"/>
  <c r="G64" i="85"/>
  <c r="Q64" i="85" s="1"/>
  <c r="C139" i="82"/>
  <c r="N139" i="82" s="1"/>
  <c r="F153" i="82"/>
  <c r="F179" i="82" s="1"/>
  <c r="D57" i="85"/>
  <c r="N57" i="85" s="1"/>
  <c r="D55" i="85"/>
  <c r="N55" i="85" s="1"/>
  <c r="F74" i="85"/>
  <c r="P74" i="85" s="1"/>
  <c r="K58" i="85"/>
  <c r="U58" i="85" s="1"/>
  <c r="D136" i="82"/>
  <c r="O136" i="82" s="1"/>
  <c r="H148" i="82"/>
  <c r="S148" i="82" s="1"/>
  <c r="G151" i="82"/>
  <c r="G177" i="82" s="1"/>
  <c r="G146" i="82"/>
  <c r="R146" i="82" s="1"/>
  <c r="T128" i="82"/>
  <c r="B153" i="146"/>
  <c r="B142" i="132"/>
  <c r="B150" i="125"/>
  <c r="J79" i="84"/>
  <c r="J68" i="84"/>
  <c r="D144" i="82"/>
  <c r="O144" i="82" s="1"/>
  <c r="B137" i="132"/>
  <c r="D65" i="84"/>
  <c r="R126" i="82"/>
  <c r="S128" i="82"/>
  <c r="H142" i="82"/>
  <c r="H168" i="82" s="1"/>
  <c r="B152" i="146"/>
  <c r="B146" i="146"/>
  <c r="F69" i="85"/>
  <c r="P69" i="85" s="1"/>
  <c r="B73" i="85"/>
  <c r="L73" i="85" s="1"/>
  <c r="M127" i="82"/>
  <c r="B60" i="85"/>
  <c r="L60" i="85" s="1"/>
  <c r="C78" i="84"/>
  <c r="M114" i="82"/>
  <c r="M126" i="82"/>
  <c r="B139" i="82"/>
  <c r="B165" i="82" s="1"/>
  <c r="M165" i="82" s="1"/>
  <c r="B69" i="85"/>
  <c r="L69" i="85" s="1"/>
  <c r="L60" i="84"/>
  <c r="G136" i="82"/>
  <c r="R136" i="82" s="1"/>
  <c r="J140" i="82"/>
  <c r="U140" i="82" s="1"/>
  <c r="R119" i="82"/>
  <c r="B144" i="132"/>
  <c r="K55" i="85"/>
  <c r="U55" i="85" s="1"/>
  <c r="G57" i="85"/>
  <c r="Q57" i="85" s="1"/>
  <c r="D73" i="84"/>
  <c r="M110" i="82"/>
  <c r="R110" i="82"/>
  <c r="E148" i="82"/>
  <c r="P148" i="82" s="1"/>
  <c r="O122" i="82"/>
  <c r="T119" i="82"/>
  <c r="E137" i="82"/>
  <c r="P137" i="82" s="1"/>
  <c r="J154" i="82"/>
  <c r="U154" i="82" s="1"/>
  <c r="V121" i="82"/>
  <c r="D143" i="82"/>
  <c r="D169" i="82" s="1"/>
  <c r="B150" i="146"/>
  <c r="B151" i="118"/>
  <c r="B142" i="97"/>
  <c r="C62" i="84"/>
  <c r="C67" i="84"/>
  <c r="F74" i="84"/>
  <c r="C68" i="85"/>
  <c r="M68" i="85" s="1"/>
  <c r="C147" i="82"/>
  <c r="N147" i="82" s="1"/>
  <c r="K139" i="82"/>
  <c r="V139" i="82" s="1"/>
  <c r="B155" i="97"/>
  <c r="V126" i="82"/>
  <c r="B57" i="85"/>
  <c r="L57" i="85" s="1"/>
  <c r="B62" i="85"/>
  <c r="L62" i="85" s="1"/>
  <c r="J67" i="84"/>
  <c r="J77" i="84"/>
  <c r="B136" i="97"/>
  <c r="I148" i="82"/>
  <c r="I174" i="82" s="1"/>
  <c r="U110" i="82"/>
  <c r="F148" i="82"/>
  <c r="Q148" i="82" s="1"/>
  <c r="V114" i="82"/>
  <c r="O128" i="82"/>
  <c r="B136" i="132"/>
  <c r="B156" i="111"/>
  <c r="C61" i="84"/>
  <c r="J70" i="84"/>
  <c r="K70" i="84"/>
  <c r="F66" i="84"/>
  <c r="K68" i="85"/>
  <c r="U68" i="85" s="1"/>
  <c r="J72" i="84"/>
  <c r="E143" i="82"/>
  <c r="P143" i="82" s="1"/>
  <c r="Q123" i="82"/>
  <c r="B138" i="118"/>
  <c r="C60" i="84"/>
  <c r="O129" i="82"/>
  <c r="H139" i="82"/>
  <c r="H165" i="82" s="1"/>
  <c r="B141" i="82"/>
  <c r="F136" i="82"/>
  <c r="Q136" i="82" s="1"/>
  <c r="S114" i="82"/>
  <c r="K142" i="82"/>
  <c r="V142" i="82" s="1"/>
  <c r="Q111" i="82"/>
  <c r="Q118" i="82"/>
  <c r="I151" i="82"/>
  <c r="T151" i="82" s="1"/>
  <c r="M111" i="82"/>
  <c r="M147" i="82"/>
  <c r="B149" i="132"/>
  <c r="B144" i="118"/>
  <c r="B134" i="82"/>
  <c r="L65" i="84"/>
  <c r="F64" i="85"/>
  <c r="P64" i="85" s="1"/>
  <c r="J61" i="85"/>
  <c r="T61" i="85" s="1"/>
  <c r="I70" i="84"/>
  <c r="I72" i="85"/>
  <c r="S72" i="85" s="1"/>
  <c r="G62" i="84"/>
  <c r="P123" i="82"/>
  <c r="B148" i="82"/>
  <c r="B174" i="82" s="1"/>
  <c r="M174" i="82" s="1"/>
  <c r="C145" i="82"/>
  <c r="N145" i="82" s="1"/>
  <c r="B147" i="132"/>
  <c r="B145" i="132"/>
  <c r="B140" i="118"/>
  <c r="B146" i="97"/>
  <c r="L77" i="84"/>
  <c r="I65" i="84"/>
  <c r="H65" i="85"/>
  <c r="R65" i="85" s="1"/>
  <c r="U115" i="82"/>
  <c r="G149" i="82"/>
  <c r="R149" i="82" s="1"/>
  <c r="M123" i="82"/>
  <c r="B149" i="118"/>
  <c r="K72" i="85"/>
  <c r="U72" i="85" s="1"/>
  <c r="I67" i="85"/>
  <c r="S67" i="85" s="1"/>
  <c r="C150" i="82"/>
  <c r="N150" i="82" s="1"/>
  <c r="D139" i="82"/>
  <c r="O139" i="82" s="1"/>
  <c r="F143" i="82"/>
  <c r="Q143" i="82" s="1"/>
  <c r="H141" i="82"/>
  <c r="S141" i="82" s="1"/>
  <c r="I146" i="82"/>
  <c r="T146" i="82" s="1"/>
  <c r="M149" i="82"/>
  <c r="F58" i="85"/>
  <c r="P58" i="85" s="1"/>
  <c r="G63" i="84"/>
  <c r="C59" i="85"/>
  <c r="M59" i="85" s="1"/>
  <c r="D64" i="84"/>
  <c r="D60" i="139"/>
  <c r="B139" i="139"/>
  <c r="D62" i="132"/>
  <c r="B141" i="132"/>
  <c r="D71" i="139"/>
  <c r="B150" i="139"/>
  <c r="B137" i="146"/>
  <c r="D67" i="139"/>
  <c r="B146" i="139"/>
  <c r="K71" i="85"/>
  <c r="U71" i="85" s="1"/>
  <c r="L76" i="84"/>
  <c r="F73" i="85"/>
  <c r="P73" i="85" s="1"/>
  <c r="G78" i="84"/>
  <c r="D76" i="125"/>
  <c r="B155" i="125"/>
  <c r="D72" i="146"/>
  <c r="B151" i="146"/>
  <c r="D65" i="139"/>
  <c r="B144" i="139"/>
  <c r="G74" i="85"/>
  <c r="Q74" i="85" s="1"/>
  <c r="H79" i="84"/>
  <c r="F141" i="82"/>
  <c r="Q141" i="82" s="1"/>
  <c r="B145" i="146"/>
  <c r="D67" i="85"/>
  <c r="N67" i="85" s="1"/>
  <c r="E72" i="84"/>
  <c r="C66" i="85"/>
  <c r="M66" i="85" s="1"/>
  <c r="D71" i="84"/>
  <c r="E66" i="85"/>
  <c r="O66" i="85" s="1"/>
  <c r="F71" i="84"/>
  <c r="E55" i="85"/>
  <c r="O55" i="85" s="1"/>
  <c r="F60" i="84"/>
  <c r="D71" i="132"/>
  <c r="B150" i="132"/>
  <c r="B151" i="111"/>
  <c r="B156" i="97"/>
  <c r="B140" i="97"/>
  <c r="D72" i="132"/>
  <c r="B151" i="132"/>
  <c r="D77" i="139"/>
  <c r="B156" i="139"/>
  <c r="D62" i="118"/>
  <c r="B141" i="118"/>
  <c r="J70" i="85"/>
  <c r="T70" i="85" s="1"/>
  <c r="K75" i="84"/>
  <c r="H63" i="85"/>
  <c r="R63" i="85" s="1"/>
  <c r="I68" i="84"/>
  <c r="G63" i="85"/>
  <c r="Q63" i="85" s="1"/>
  <c r="H68" i="84"/>
  <c r="G58" i="85"/>
  <c r="Q58" i="85" s="1"/>
  <c r="H63" i="84"/>
  <c r="K70" i="85"/>
  <c r="U70" i="85" s="1"/>
  <c r="L75" i="84"/>
  <c r="J58" i="85"/>
  <c r="T58" i="85" s="1"/>
  <c r="K63" i="84"/>
  <c r="D63" i="139"/>
  <c r="B142" i="139"/>
  <c r="D76" i="139"/>
  <c r="B155" i="139"/>
  <c r="D70" i="139"/>
  <c r="B149" i="139"/>
  <c r="J56" i="85"/>
  <c r="T56" i="85" s="1"/>
  <c r="K61" i="84"/>
  <c r="D60" i="111"/>
  <c r="B139" i="111"/>
  <c r="D59" i="132"/>
  <c r="B138" i="132"/>
  <c r="D69" i="139"/>
  <c r="B148" i="139"/>
  <c r="D74" i="139"/>
  <c r="B153" i="139"/>
  <c r="D65" i="146"/>
  <c r="B144" i="146"/>
  <c r="D58" i="139"/>
  <c r="B137" i="139"/>
  <c r="D64" i="139"/>
  <c r="B143" i="139"/>
  <c r="D72" i="125"/>
  <c r="B151" i="125"/>
  <c r="H58" i="85"/>
  <c r="R58" i="85" s="1"/>
  <c r="I63" i="84"/>
  <c r="E75" i="85"/>
  <c r="O75" i="85" s="1"/>
  <c r="F80" i="84"/>
  <c r="I56" i="85"/>
  <c r="S56" i="85" s="1"/>
  <c r="J61" i="84"/>
  <c r="D63" i="118"/>
  <c r="B142" i="118"/>
  <c r="D146" i="82"/>
  <c r="D172" i="82" s="1"/>
  <c r="G142" i="82"/>
  <c r="G168" i="82" s="1"/>
  <c r="J137" i="82"/>
  <c r="J163" i="82" s="1"/>
  <c r="I135" i="82"/>
  <c r="T135" i="82" s="1"/>
  <c r="G137" i="82"/>
  <c r="G163" i="82" s="1"/>
  <c r="K149" i="82"/>
  <c r="V149" i="82" s="1"/>
  <c r="B139" i="146"/>
  <c r="B148" i="125"/>
  <c r="B155" i="111"/>
  <c r="B137" i="111"/>
  <c r="B149" i="111"/>
  <c r="B147" i="97"/>
  <c r="B150" i="97"/>
  <c r="D73" i="139"/>
  <c r="B152" i="139"/>
  <c r="D64" i="146"/>
  <c r="B143" i="146"/>
  <c r="D57" i="139"/>
  <c r="B136" i="139"/>
  <c r="D74" i="118"/>
  <c r="B153" i="118"/>
  <c r="D68" i="146"/>
  <c r="B147" i="146"/>
  <c r="E60" i="85"/>
  <c r="O60" i="85" s="1"/>
  <c r="F65" i="84"/>
  <c r="D66" i="118"/>
  <c r="B145" i="118"/>
  <c r="E57" i="85"/>
  <c r="O57" i="85" s="1"/>
  <c r="F62" i="84"/>
  <c r="D76" i="118"/>
  <c r="B155" i="118"/>
  <c r="E58" i="85"/>
  <c r="O58" i="85" s="1"/>
  <c r="F63" i="84"/>
  <c r="G65" i="85"/>
  <c r="Q65" i="85" s="1"/>
  <c r="H70" i="84"/>
  <c r="D58" i="125"/>
  <c r="B137" i="125"/>
  <c r="D64" i="125"/>
  <c r="B143" i="125"/>
  <c r="D60" i="85"/>
  <c r="N60" i="85" s="1"/>
  <c r="E65" i="84"/>
  <c r="E56" i="85"/>
  <c r="O56" i="85" s="1"/>
  <c r="F61" i="84"/>
  <c r="C69" i="85"/>
  <c r="M69" i="85" s="1"/>
  <c r="D74" i="84"/>
  <c r="C73" i="85"/>
  <c r="M73" i="85" s="1"/>
  <c r="D78" i="84"/>
  <c r="G67" i="85"/>
  <c r="Q67" i="85" s="1"/>
  <c r="H72" i="84"/>
  <c r="Q112" i="82"/>
  <c r="D62" i="85"/>
  <c r="N62" i="85" s="1"/>
  <c r="E67" i="84"/>
  <c r="J69" i="85"/>
  <c r="T69" i="85" s="1"/>
  <c r="K74" i="84"/>
  <c r="G69" i="85"/>
  <c r="Q69" i="85" s="1"/>
  <c r="H74" i="84"/>
  <c r="D62" i="139"/>
  <c r="B141" i="139"/>
  <c r="D67" i="132"/>
  <c r="B146" i="132"/>
  <c r="J68" i="85"/>
  <c r="T68" i="85" s="1"/>
  <c r="K73" i="84"/>
  <c r="C55" i="85"/>
  <c r="M55" i="85" s="1"/>
  <c r="D60" i="84"/>
  <c r="I60" i="85"/>
  <c r="S60" i="85" s="1"/>
  <c r="J65" i="84"/>
  <c r="F150" i="82"/>
  <c r="F176" i="82" s="1"/>
  <c r="F152" i="82"/>
  <c r="F178" i="82" s="1"/>
  <c r="V125" i="82"/>
  <c r="D75" i="125"/>
  <c r="B154" i="125"/>
  <c r="C62" i="85"/>
  <c r="M62" i="85" s="1"/>
  <c r="D67" i="84"/>
  <c r="C67" i="85"/>
  <c r="M67" i="85" s="1"/>
  <c r="D72" i="84"/>
  <c r="D69" i="85"/>
  <c r="N69" i="85" s="1"/>
  <c r="E74" i="84"/>
  <c r="G59" i="85"/>
  <c r="Q59" i="85" s="1"/>
  <c r="H64" i="84"/>
  <c r="K65" i="85"/>
  <c r="U65" i="85" s="1"/>
  <c r="L70" i="84"/>
  <c r="F67" i="85"/>
  <c r="P67" i="85" s="1"/>
  <c r="G72" i="84"/>
  <c r="O123" i="82"/>
  <c r="Q127" i="82"/>
  <c r="B156" i="132"/>
  <c r="O121" i="82"/>
  <c r="U123" i="82"/>
  <c r="T114" i="82"/>
  <c r="B149" i="146"/>
  <c r="B136" i="111"/>
  <c r="B141" i="111"/>
  <c r="D59" i="139"/>
  <c r="B138" i="139"/>
  <c r="D77" i="125"/>
  <c r="B156" i="125"/>
  <c r="D61" i="139"/>
  <c r="B140" i="139"/>
  <c r="D57" i="125"/>
  <c r="B136" i="125"/>
  <c r="E73" i="85"/>
  <c r="O73" i="85" s="1"/>
  <c r="F78" i="84"/>
  <c r="E67" i="85"/>
  <c r="O67" i="85" s="1"/>
  <c r="F72" i="84"/>
  <c r="J64" i="85"/>
  <c r="T64" i="85" s="1"/>
  <c r="K69" i="84"/>
  <c r="D63" i="111"/>
  <c r="B142" i="111"/>
  <c r="J75" i="85"/>
  <c r="T75" i="85" s="1"/>
  <c r="K80" i="84"/>
  <c r="D63" i="125"/>
  <c r="B142" i="125"/>
  <c r="C141" i="82"/>
  <c r="C167" i="82" s="1"/>
  <c r="C148" i="82"/>
  <c r="N148" i="82" s="1"/>
  <c r="E145" i="82"/>
  <c r="E171" i="82" s="1"/>
  <c r="E152" i="82"/>
  <c r="P152" i="82" s="1"/>
  <c r="C138" i="82"/>
  <c r="N138" i="82" s="1"/>
  <c r="G148" i="82"/>
  <c r="R148" i="82" s="1"/>
  <c r="E134" i="82"/>
  <c r="E160" i="82" s="1"/>
  <c r="H137" i="82"/>
  <c r="S137" i="82" s="1"/>
  <c r="J147" i="82"/>
  <c r="U147" i="82" s="1"/>
  <c r="E154" i="82"/>
  <c r="P154" i="82" s="1"/>
  <c r="U118" i="82"/>
  <c r="C146" i="82"/>
  <c r="N146" i="82" s="1"/>
  <c r="B140" i="132"/>
  <c r="B150" i="118"/>
  <c r="B148" i="111"/>
  <c r="B144" i="111"/>
  <c r="B143" i="97"/>
  <c r="D67" i="111"/>
  <c r="B146" i="111"/>
  <c r="G56" i="85"/>
  <c r="Q56" i="85" s="1"/>
  <c r="H61" i="84"/>
  <c r="I69" i="85"/>
  <c r="S69" i="85" s="1"/>
  <c r="J74" i="84"/>
  <c r="D68" i="111"/>
  <c r="B147" i="111"/>
  <c r="D73" i="125"/>
  <c r="B152" i="125"/>
  <c r="H56" i="85"/>
  <c r="R56" i="85" s="1"/>
  <c r="I61" i="84"/>
  <c r="H69" i="85"/>
  <c r="R69" i="85" s="1"/>
  <c r="I74" i="84"/>
  <c r="D77" i="146"/>
  <c r="B156" i="146"/>
  <c r="D74" i="97"/>
  <c r="B153" i="97"/>
  <c r="D75" i="132"/>
  <c r="B154" i="132"/>
  <c r="D72" i="139"/>
  <c r="B151" i="139"/>
  <c r="D69" i="118"/>
  <c r="B148" i="118"/>
  <c r="D75" i="118"/>
  <c r="B154" i="118"/>
  <c r="D58" i="85"/>
  <c r="N58" i="85" s="1"/>
  <c r="E63" i="84"/>
  <c r="H74" i="85"/>
  <c r="R74" i="85" s="1"/>
  <c r="I79" i="84"/>
  <c r="K74" i="85"/>
  <c r="U74" i="85" s="1"/>
  <c r="L79" i="84"/>
  <c r="D62" i="97"/>
  <c r="B141" i="97"/>
  <c r="C71" i="85"/>
  <c r="M71" i="85" s="1"/>
  <c r="D76" i="84"/>
  <c r="D70" i="125"/>
  <c r="B149" i="125"/>
  <c r="D61" i="146"/>
  <c r="B140" i="146"/>
  <c r="D73" i="132"/>
  <c r="B152" i="132"/>
  <c r="D68" i="125"/>
  <c r="B147" i="125"/>
  <c r="F68" i="85"/>
  <c r="P68" i="85" s="1"/>
  <c r="G73" i="84"/>
  <c r="F71" i="85"/>
  <c r="P71" i="85" s="1"/>
  <c r="G76" i="84"/>
  <c r="F62" i="85"/>
  <c r="P62" i="85" s="1"/>
  <c r="G67" i="84"/>
  <c r="D60" i="125"/>
  <c r="B139" i="125"/>
  <c r="E135" i="82"/>
  <c r="P135" i="82" s="1"/>
  <c r="C134" i="82"/>
  <c r="C160" i="82" s="1"/>
  <c r="B146" i="118"/>
  <c r="B143" i="111"/>
  <c r="D57" i="118"/>
  <c r="B136" i="118"/>
  <c r="J63" i="85"/>
  <c r="T63" i="85" s="1"/>
  <c r="K68" i="84"/>
  <c r="N109" i="82"/>
  <c r="Q121" i="82"/>
  <c r="O116" i="82"/>
  <c r="R113" i="82"/>
  <c r="B152" i="97"/>
  <c r="N127" i="82"/>
  <c r="U117" i="82"/>
  <c r="R112" i="82"/>
  <c r="V124" i="82"/>
  <c r="B141" i="125"/>
  <c r="B140" i="111"/>
  <c r="B149" i="97"/>
  <c r="D66" i="139"/>
  <c r="B145" i="139"/>
  <c r="D75" i="111"/>
  <c r="B154" i="111"/>
  <c r="D76" i="132"/>
  <c r="B155" i="132"/>
  <c r="D66" i="125"/>
  <c r="B145" i="125"/>
  <c r="N116" i="82"/>
  <c r="Q122" i="82"/>
  <c r="N123" i="82"/>
  <c r="P120" i="82"/>
  <c r="P127" i="82"/>
  <c r="N113" i="82"/>
  <c r="R123" i="82"/>
  <c r="P109" i="82"/>
  <c r="S112" i="82"/>
  <c r="U122" i="82"/>
  <c r="P129" i="82"/>
  <c r="N121" i="82"/>
  <c r="B141" i="146"/>
  <c r="B138" i="125"/>
  <c r="B137" i="118"/>
  <c r="B156" i="118"/>
  <c r="B152" i="111"/>
  <c r="B148" i="97"/>
  <c r="D69" i="146"/>
  <c r="B148" i="146"/>
  <c r="D71" i="111"/>
  <c r="B150" i="111"/>
  <c r="D68" i="118"/>
  <c r="B147" i="118"/>
  <c r="K63" i="85"/>
  <c r="U63" i="85" s="1"/>
  <c r="L68" i="84"/>
  <c r="D74" i="85"/>
  <c r="N74" i="85" s="1"/>
  <c r="E79" i="84"/>
  <c r="H62" i="85"/>
  <c r="R62" i="85" s="1"/>
  <c r="I67" i="84"/>
  <c r="G70" i="85"/>
  <c r="Q70" i="85" s="1"/>
  <c r="H75" i="84"/>
  <c r="D68" i="139"/>
  <c r="B147" i="139"/>
  <c r="D74" i="125"/>
  <c r="B153" i="125"/>
  <c r="D75" i="139"/>
  <c r="B154" i="139"/>
  <c r="E64" i="85"/>
  <c r="O64" i="85" s="1"/>
  <c r="F69" i="84"/>
  <c r="D59" i="111"/>
  <c r="B138" i="111"/>
  <c r="D64" i="132"/>
  <c r="B143" i="132"/>
  <c r="G75" i="85"/>
  <c r="Q75" i="85" s="1"/>
  <c r="H80" i="84"/>
  <c r="D65" i="125"/>
  <c r="B144" i="125"/>
  <c r="D75" i="85"/>
  <c r="N75" i="85" s="1"/>
  <c r="E80" i="84"/>
  <c r="B142" i="82"/>
  <c r="B63" i="85"/>
  <c r="L63" i="85" s="1"/>
  <c r="C68" i="84"/>
  <c r="B145" i="82"/>
  <c r="B66" i="85"/>
  <c r="L66" i="85" s="1"/>
  <c r="C71" i="84"/>
  <c r="M117" i="82"/>
  <c r="M166" i="82"/>
  <c r="B191" i="82"/>
  <c r="M191" i="82" s="1"/>
  <c r="B72" i="85"/>
  <c r="L72" i="85" s="1"/>
  <c r="C77" i="84"/>
  <c r="B65" i="85"/>
  <c r="L65" i="85" s="1"/>
  <c r="C70" i="84"/>
  <c r="B154" i="82"/>
  <c r="B75" i="85"/>
  <c r="L75" i="85" s="1"/>
  <c r="C80" i="84"/>
  <c r="M178" i="82"/>
  <c r="B203" i="82"/>
  <c r="M203" i="82" s="1"/>
  <c r="B64" i="85"/>
  <c r="L64" i="85" s="1"/>
  <c r="C69" i="84"/>
  <c r="M177" i="82"/>
  <c r="B202" i="82"/>
  <c r="M202" i="82" s="1"/>
  <c r="B150" i="82"/>
  <c r="B71" i="85"/>
  <c r="L71" i="85" s="1"/>
  <c r="C76" i="84"/>
  <c r="M120" i="82"/>
  <c r="B143" i="82"/>
  <c r="B169" i="82" s="1"/>
  <c r="B144" i="82"/>
  <c r="B170" i="82" s="1"/>
  <c r="M173" i="82"/>
  <c r="B198" i="82"/>
  <c r="M198" i="82" s="1"/>
  <c r="M175" i="82"/>
  <c r="B200" i="82"/>
  <c r="M200" i="82" s="1"/>
  <c r="D60" i="90"/>
  <c r="D61" i="90"/>
  <c r="D57" i="90"/>
  <c r="D62" i="90"/>
  <c r="D66" i="90"/>
  <c r="D68" i="90"/>
  <c r="D71" i="90"/>
  <c r="D59" i="90"/>
  <c r="D65" i="90"/>
  <c r="D67" i="90"/>
  <c r="D63" i="90"/>
  <c r="D69" i="90"/>
  <c r="B139" i="90"/>
  <c r="B138" i="90"/>
  <c r="D75" i="90"/>
  <c r="D70" i="90"/>
  <c r="D58" i="90"/>
  <c r="B137" i="90"/>
  <c r="D73" i="90"/>
  <c r="D74" i="90"/>
  <c r="D64" i="90"/>
  <c r="B146" i="90"/>
  <c r="D72" i="90"/>
  <c r="D76" i="90"/>
  <c r="D77" i="90"/>
  <c r="B148" i="106"/>
  <c r="B143" i="106"/>
  <c r="B156" i="106"/>
  <c r="B140" i="106"/>
  <c r="B139" i="106"/>
  <c r="B141" i="106"/>
  <c r="B155" i="106"/>
  <c r="B149" i="106"/>
  <c r="B151" i="106"/>
  <c r="P153" i="82"/>
  <c r="E179" i="82"/>
  <c r="T134" i="82"/>
  <c r="I160" i="82"/>
  <c r="T137" i="82"/>
  <c r="I163" i="82"/>
  <c r="T140" i="82"/>
  <c r="I166" i="82"/>
  <c r="Q146" i="82"/>
  <c r="F172" i="82"/>
  <c r="R143" i="82"/>
  <c r="G169" i="82"/>
  <c r="R150" i="82"/>
  <c r="G176" i="82"/>
  <c r="V150" i="82"/>
  <c r="K176" i="82"/>
  <c r="O135" i="82"/>
  <c r="D161" i="82"/>
  <c r="Q137" i="82"/>
  <c r="F163" i="82"/>
  <c r="T138" i="82"/>
  <c r="I164" i="82"/>
  <c r="U148" i="82"/>
  <c r="J174" i="82"/>
  <c r="N152" i="82"/>
  <c r="C178" i="82"/>
  <c r="N149" i="82"/>
  <c r="Q145" i="82"/>
  <c r="F171" i="82"/>
  <c r="O137" i="82"/>
  <c r="D163" i="82"/>
  <c r="U142" i="82"/>
  <c r="J168" i="82"/>
  <c r="S147" i="82"/>
  <c r="S153" i="82"/>
  <c r="H179" i="82"/>
  <c r="T139" i="82"/>
  <c r="I165" i="82"/>
  <c r="V143" i="82"/>
  <c r="K169" i="82"/>
  <c r="O154" i="82"/>
  <c r="D180" i="82"/>
  <c r="T152" i="82"/>
  <c r="I178" i="82"/>
  <c r="R139" i="82"/>
  <c r="G165" i="82"/>
  <c r="O141" i="82"/>
  <c r="D167" i="82"/>
  <c r="N137" i="82"/>
  <c r="C163" i="82"/>
  <c r="R138" i="82"/>
  <c r="G164" i="82"/>
  <c r="F168" i="82"/>
  <c r="O148" i="82"/>
  <c r="D174" i="82"/>
  <c r="N135" i="82"/>
  <c r="C161" i="82"/>
  <c r="O138" i="82"/>
  <c r="D164" i="82"/>
  <c r="U135" i="82"/>
  <c r="J161" i="82"/>
  <c r="V151" i="82"/>
  <c r="K177" i="82"/>
  <c r="O151" i="82"/>
  <c r="D177" i="82"/>
  <c r="V134" i="82"/>
  <c r="K160" i="82"/>
  <c r="Q147" i="82"/>
  <c r="F173" i="82"/>
  <c r="U151" i="82"/>
  <c r="J177" i="82"/>
  <c r="S140" i="82"/>
  <c r="H166" i="82"/>
  <c r="R154" i="82"/>
  <c r="G180" i="82"/>
  <c r="S143" i="82"/>
  <c r="H169" i="82"/>
  <c r="Q140" i="82"/>
  <c r="F166" i="82"/>
  <c r="U143" i="82"/>
  <c r="J169" i="82"/>
  <c r="O152" i="82"/>
  <c r="D178" i="82"/>
  <c r="O153" i="82"/>
  <c r="D179" i="82"/>
  <c r="U149" i="82"/>
  <c r="J175" i="82"/>
  <c r="R135" i="82"/>
  <c r="G161" i="82"/>
  <c r="O142" i="82"/>
  <c r="D168" i="82"/>
  <c r="J160" i="82"/>
  <c r="P147" i="82"/>
  <c r="E173" i="82"/>
  <c r="P144" i="82"/>
  <c r="E170" i="82"/>
  <c r="R144" i="82"/>
  <c r="G170" i="82"/>
  <c r="T154" i="82"/>
  <c r="I180" i="82"/>
  <c r="R140" i="82"/>
  <c r="G166" i="82"/>
  <c r="V153" i="82"/>
  <c r="K179" i="82"/>
  <c r="N151" i="82"/>
  <c r="C177" i="82"/>
  <c r="U136" i="82"/>
  <c r="J162" i="82"/>
  <c r="N154" i="82"/>
  <c r="C180" i="82"/>
  <c r="U139" i="82"/>
  <c r="J165" i="82"/>
  <c r="N153" i="82"/>
  <c r="C179" i="82"/>
  <c r="T143" i="82"/>
  <c r="I169" i="82"/>
  <c r="M136" i="82"/>
  <c r="B162" i="82"/>
  <c r="N140" i="82"/>
  <c r="C166" i="82"/>
  <c r="E164" i="82"/>
  <c r="T145" i="82"/>
  <c r="I171" i="82"/>
  <c r="S144" i="82"/>
  <c r="H170" i="82"/>
  <c r="R147" i="82"/>
  <c r="G173" i="82"/>
  <c r="S138" i="82"/>
  <c r="H164" i="82"/>
  <c r="P149" i="82"/>
  <c r="E175" i="82"/>
  <c r="S154" i="82"/>
  <c r="H180" i="82"/>
  <c r="S145" i="82"/>
  <c r="H171" i="82"/>
  <c r="D176" i="82"/>
  <c r="V135" i="82"/>
  <c r="Q154" i="82"/>
  <c r="F180" i="82"/>
  <c r="F175" i="82"/>
  <c r="U152" i="82"/>
  <c r="J178" i="82"/>
  <c r="M140" i="82"/>
  <c r="M151" i="82"/>
  <c r="M152" i="82"/>
  <c r="V152" i="82" l="1"/>
  <c r="I175" i="82"/>
  <c r="J176" i="82"/>
  <c r="U138" i="82"/>
  <c r="G171" i="82"/>
  <c r="O149" i="82"/>
  <c r="H172" i="82"/>
  <c r="U146" i="82"/>
  <c r="G179" i="82"/>
  <c r="K167" i="82"/>
  <c r="K180" i="82"/>
  <c r="V180" i="82" s="1"/>
  <c r="F164" i="82"/>
  <c r="Q164" i="82" s="1"/>
  <c r="G160" i="82"/>
  <c r="R160" i="82" s="1"/>
  <c r="E168" i="82"/>
  <c r="E193" i="82" s="1"/>
  <c r="P193" i="82" s="1"/>
  <c r="K162" i="82"/>
  <c r="V162" i="82" s="1"/>
  <c r="E167" i="82"/>
  <c r="E192" i="82" s="1"/>
  <c r="P192" i="82" s="1"/>
  <c r="F170" i="82"/>
  <c r="P146" i="82"/>
  <c r="V144" i="82"/>
  <c r="S135" i="82"/>
  <c r="R151" i="82"/>
  <c r="C170" i="82"/>
  <c r="N170" i="82" s="1"/>
  <c r="U145" i="82"/>
  <c r="H176" i="82"/>
  <c r="S176" i="82" s="1"/>
  <c r="C168" i="82"/>
  <c r="C193" i="82" s="1"/>
  <c r="N193" i="82" s="1"/>
  <c r="K166" i="82"/>
  <c r="V166" i="82" s="1"/>
  <c r="I162" i="82"/>
  <c r="T162" i="82" s="1"/>
  <c r="H162" i="82"/>
  <c r="S162" i="82" s="1"/>
  <c r="V138" i="82"/>
  <c r="R152" i="82"/>
  <c r="I170" i="82"/>
  <c r="I195" i="82" s="1"/>
  <c r="T195" i="82" s="1"/>
  <c r="E166" i="82"/>
  <c r="P166" i="82" s="1"/>
  <c r="Q139" i="82"/>
  <c r="K174" i="82"/>
  <c r="V174" i="82" s="1"/>
  <c r="H178" i="82"/>
  <c r="S178" i="82" s="1"/>
  <c r="F177" i="82"/>
  <c r="Q177" i="82" s="1"/>
  <c r="H160" i="82"/>
  <c r="H185" i="82" s="1"/>
  <c r="S185" i="82" s="1"/>
  <c r="B204" i="82"/>
  <c r="M204" i="82" s="1"/>
  <c r="E169" i="82"/>
  <c r="E194" i="82" s="1"/>
  <c r="P194" i="82" s="1"/>
  <c r="K172" i="82"/>
  <c r="K197" i="82" s="1"/>
  <c r="V197" i="82" s="1"/>
  <c r="O145" i="82"/>
  <c r="J167" i="82"/>
  <c r="J192" i="82" s="1"/>
  <c r="U192" i="82" s="1"/>
  <c r="C169" i="82"/>
  <c r="N169" i="82" s="1"/>
  <c r="Q134" i="82"/>
  <c r="B197" i="82"/>
  <c r="M197" i="82" s="1"/>
  <c r="E177" i="82"/>
  <c r="E202" i="82" s="1"/>
  <c r="P202" i="82" s="1"/>
  <c r="M146" i="82"/>
  <c r="T141" i="82"/>
  <c r="I168" i="82"/>
  <c r="T168" i="82" s="1"/>
  <c r="H177" i="82"/>
  <c r="S177" i="82" s="1"/>
  <c r="F161" i="82"/>
  <c r="Q161" i="82" s="1"/>
  <c r="V145" i="82"/>
  <c r="T150" i="82"/>
  <c r="R141" i="82"/>
  <c r="D166" i="82"/>
  <c r="O166" i="82" s="1"/>
  <c r="F169" i="82"/>
  <c r="Q169" i="82" s="1"/>
  <c r="E176" i="82"/>
  <c r="E201" i="82" s="1"/>
  <c r="P201" i="82" s="1"/>
  <c r="C173" i="82"/>
  <c r="C198" i="82" s="1"/>
  <c r="N198" i="82" s="1"/>
  <c r="K165" i="82"/>
  <c r="V165" i="82" s="1"/>
  <c r="D162" i="82"/>
  <c r="O162" i="82" s="1"/>
  <c r="M153" i="82"/>
  <c r="B189" i="82"/>
  <c r="M189" i="82" s="1"/>
  <c r="B163" i="82"/>
  <c r="M163" i="82" s="1"/>
  <c r="C165" i="82"/>
  <c r="N165" i="82" s="1"/>
  <c r="H175" i="82"/>
  <c r="S175" i="82" s="1"/>
  <c r="D170" i="82"/>
  <c r="D195" i="82" s="1"/>
  <c r="O195" i="82" s="1"/>
  <c r="T153" i="82"/>
  <c r="I173" i="82"/>
  <c r="T173" i="82" s="1"/>
  <c r="B186" i="82"/>
  <c r="M186" i="82" s="1"/>
  <c r="M138" i="82"/>
  <c r="G162" i="82"/>
  <c r="G187" i="82" s="1"/>
  <c r="R187" i="82" s="1"/>
  <c r="P139" i="82"/>
  <c r="H174" i="82"/>
  <c r="S174" i="82" s="1"/>
  <c r="K173" i="82"/>
  <c r="V173" i="82" s="1"/>
  <c r="M144" i="82"/>
  <c r="U153" i="82"/>
  <c r="B199" i="82"/>
  <c r="M199" i="82" s="1"/>
  <c r="N136" i="82"/>
  <c r="E178" i="82"/>
  <c r="P178" i="82" s="1"/>
  <c r="R137" i="82"/>
  <c r="J166" i="82"/>
  <c r="J191" i="82" s="1"/>
  <c r="U191" i="82" s="1"/>
  <c r="S142" i="82"/>
  <c r="O143" i="82"/>
  <c r="Q153" i="82"/>
  <c r="Q152" i="82"/>
  <c r="J170" i="82"/>
  <c r="U170" i="82" s="1"/>
  <c r="V137" i="82"/>
  <c r="G172" i="82"/>
  <c r="R172" i="82" s="1"/>
  <c r="T148" i="82"/>
  <c r="M135" i="82"/>
  <c r="D173" i="82"/>
  <c r="O173" i="82" s="1"/>
  <c r="I177" i="82"/>
  <c r="T177" i="82" s="1"/>
  <c r="E162" i="82"/>
  <c r="P162" i="82" s="1"/>
  <c r="N134" i="82"/>
  <c r="D160" i="82"/>
  <c r="D185" i="82" s="1"/>
  <c r="O185" i="82" s="1"/>
  <c r="E174" i="82"/>
  <c r="P174" i="82" s="1"/>
  <c r="I172" i="82"/>
  <c r="I197" i="82" s="1"/>
  <c r="T197" i="82" s="1"/>
  <c r="P134" i="82"/>
  <c r="F174" i="82"/>
  <c r="F199" i="82" s="1"/>
  <c r="Q199" i="82" s="1"/>
  <c r="B190" i="82"/>
  <c r="M190" i="82" s="1"/>
  <c r="M139" i="82"/>
  <c r="S139" i="82"/>
  <c r="I161" i="82"/>
  <c r="T161" i="82" s="1"/>
  <c r="J180" i="82"/>
  <c r="U180" i="82" s="1"/>
  <c r="E163" i="82"/>
  <c r="P163" i="82" s="1"/>
  <c r="F162" i="82"/>
  <c r="Q162" i="82" s="1"/>
  <c r="E180" i="82"/>
  <c r="P180" i="82" s="1"/>
  <c r="M134" i="82"/>
  <c r="B160" i="82"/>
  <c r="C171" i="82"/>
  <c r="N171" i="82" s="1"/>
  <c r="J173" i="82"/>
  <c r="U173" i="82" s="1"/>
  <c r="C174" i="82"/>
  <c r="N174" i="82" s="1"/>
  <c r="F167" i="82"/>
  <c r="Q167" i="82" s="1"/>
  <c r="D165" i="82"/>
  <c r="D190" i="82" s="1"/>
  <c r="O190" i="82" s="1"/>
  <c r="H163" i="82"/>
  <c r="H188" i="82" s="1"/>
  <c r="S188" i="82" s="1"/>
  <c r="H167" i="82"/>
  <c r="S167" i="82" s="1"/>
  <c r="O146" i="82"/>
  <c r="Q150" i="82"/>
  <c r="M148" i="82"/>
  <c r="U137" i="82"/>
  <c r="K168" i="82"/>
  <c r="V168" i="82" s="1"/>
  <c r="B167" i="82"/>
  <c r="M141" i="82"/>
  <c r="R142" i="82"/>
  <c r="C176" i="82"/>
  <c r="C201" i="82" s="1"/>
  <c r="N201" i="82" s="1"/>
  <c r="G175" i="82"/>
  <c r="R175" i="82" s="1"/>
  <c r="N141" i="82"/>
  <c r="P145" i="82"/>
  <c r="P171" i="82"/>
  <c r="E196" i="82"/>
  <c r="P196" i="82" s="1"/>
  <c r="U163" i="82"/>
  <c r="J188" i="82"/>
  <c r="U188" i="82" s="1"/>
  <c r="O172" i="82"/>
  <c r="D197" i="82"/>
  <c r="O197" i="82" s="1"/>
  <c r="N167" i="82"/>
  <c r="C192" i="82"/>
  <c r="N192" i="82" s="1"/>
  <c r="Q178" i="82"/>
  <c r="F203" i="82"/>
  <c r="Q203" i="82" s="1"/>
  <c r="T169" i="82"/>
  <c r="I194" i="82"/>
  <c r="T194" i="82" s="1"/>
  <c r="R179" i="82"/>
  <c r="G204" i="82"/>
  <c r="R204" i="82" s="1"/>
  <c r="O179" i="82"/>
  <c r="D204" i="82"/>
  <c r="O204" i="82" s="1"/>
  <c r="N163" i="82"/>
  <c r="C188" i="82"/>
  <c r="N188" i="82" s="1"/>
  <c r="U168" i="82"/>
  <c r="J193" i="82"/>
  <c r="U193" i="82" s="1"/>
  <c r="U174" i="82"/>
  <c r="J199" i="82"/>
  <c r="U199" i="82" s="1"/>
  <c r="U178" i="82"/>
  <c r="J203" i="82"/>
  <c r="U203" i="82" s="1"/>
  <c r="S171" i="82"/>
  <c r="H196" i="82"/>
  <c r="S196" i="82" s="1"/>
  <c r="C164" i="82"/>
  <c r="Q176" i="82"/>
  <c r="F201" i="82"/>
  <c r="Q201" i="82" s="1"/>
  <c r="R166" i="82"/>
  <c r="G191" i="82"/>
  <c r="R191" i="82" s="1"/>
  <c r="V170" i="82"/>
  <c r="K195" i="82"/>
  <c r="V195" i="82" s="1"/>
  <c r="R161" i="82"/>
  <c r="G186" i="82"/>
  <c r="R186" i="82" s="1"/>
  <c r="R180" i="82"/>
  <c r="G205" i="82"/>
  <c r="R205" i="82" s="1"/>
  <c r="V164" i="82"/>
  <c r="K189" i="82"/>
  <c r="V189" i="82" s="1"/>
  <c r="O174" i="82"/>
  <c r="D199" i="82"/>
  <c r="O199" i="82" s="1"/>
  <c r="S179" i="82"/>
  <c r="H204" i="82"/>
  <c r="S204" i="82" s="1"/>
  <c r="T163" i="82"/>
  <c r="I188" i="82"/>
  <c r="T188" i="82" s="1"/>
  <c r="K175" i="82"/>
  <c r="V161" i="82"/>
  <c r="K186" i="82"/>
  <c r="V186" i="82" s="1"/>
  <c r="S180" i="82"/>
  <c r="H205" i="82"/>
  <c r="S205" i="82" s="1"/>
  <c r="S164" i="82"/>
  <c r="H189" i="82"/>
  <c r="S189" i="82" s="1"/>
  <c r="P164" i="82"/>
  <c r="E189" i="82"/>
  <c r="P189" i="82" s="1"/>
  <c r="S172" i="82"/>
  <c r="H197" i="82"/>
  <c r="S197" i="82" s="1"/>
  <c r="N180" i="82"/>
  <c r="C205" i="82"/>
  <c r="N205" i="82" s="1"/>
  <c r="N177" i="82"/>
  <c r="C202" i="82"/>
  <c r="N202" i="82" s="1"/>
  <c r="T180" i="82"/>
  <c r="I205" i="82"/>
  <c r="T205" i="82" s="1"/>
  <c r="Q160" i="82"/>
  <c r="F185" i="82"/>
  <c r="Q185" i="82" s="1"/>
  <c r="T167" i="82"/>
  <c r="I192" i="82"/>
  <c r="T192" i="82" s="1"/>
  <c r="V167" i="82"/>
  <c r="K192" i="82"/>
  <c r="V192" i="82" s="1"/>
  <c r="U175" i="82"/>
  <c r="J200" i="82"/>
  <c r="U200" i="82" s="1"/>
  <c r="U179" i="82"/>
  <c r="J204" i="82"/>
  <c r="U204" i="82" s="1"/>
  <c r="S169" i="82"/>
  <c r="H194" i="82"/>
  <c r="S194" i="82" s="1"/>
  <c r="P160" i="82"/>
  <c r="E185" i="82"/>
  <c r="P185" i="82" s="1"/>
  <c r="K205" i="82"/>
  <c r="V205" i="82" s="1"/>
  <c r="Q168" i="82"/>
  <c r="F193" i="82"/>
  <c r="Q193" i="82" s="1"/>
  <c r="S168" i="82"/>
  <c r="H193" i="82"/>
  <c r="S193" i="82" s="1"/>
  <c r="T178" i="82"/>
  <c r="I203" i="82"/>
  <c r="T203" i="82" s="1"/>
  <c r="V169" i="82"/>
  <c r="K194" i="82"/>
  <c r="V194" i="82" s="1"/>
  <c r="S173" i="82"/>
  <c r="H198" i="82"/>
  <c r="S198" i="82" s="1"/>
  <c r="V163" i="82"/>
  <c r="K188" i="82"/>
  <c r="V188" i="82" s="1"/>
  <c r="U172" i="82"/>
  <c r="J197" i="82"/>
  <c r="U197" i="82" s="1"/>
  <c r="R169" i="82"/>
  <c r="G194" i="82"/>
  <c r="R194" i="82" s="1"/>
  <c r="T160" i="82"/>
  <c r="I185" i="82"/>
  <c r="T185" i="82" s="1"/>
  <c r="U171" i="82"/>
  <c r="J196" i="82"/>
  <c r="U196" i="82" s="1"/>
  <c r="R163" i="82"/>
  <c r="G188" i="82"/>
  <c r="R188" i="82" s="1"/>
  <c r="N166" i="82"/>
  <c r="C191" i="82"/>
  <c r="N191" i="82" s="1"/>
  <c r="R178" i="82"/>
  <c r="G203" i="82"/>
  <c r="R203" i="82" s="1"/>
  <c r="P173" i="82"/>
  <c r="E198" i="82"/>
  <c r="P198" i="82" s="1"/>
  <c r="Q165" i="82"/>
  <c r="F190" i="82"/>
  <c r="Q190" i="82" s="1"/>
  <c r="R171" i="82"/>
  <c r="G196" i="82"/>
  <c r="R196" i="82" s="1"/>
  <c r="V177" i="82"/>
  <c r="K202" i="82"/>
  <c r="V202" i="82" s="1"/>
  <c r="T179" i="82"/>
  <c r="I204" i="82"/>
  <c r="T204" i="82" s="1"/>
  <c r="Q163" i="82"/>
  <c r="F188" i="82"/>
  <c r="Q188" i="82" s="1"/>
  <c r="Q180" i="82"/>
  <c r="F205" i="82"/>
  <c r="Q205" i="82" s="1"/>
  <c r="S170" i="82"/>
  <c r="H195" i="82"/>
  <c r="S195" i="82" s="1"/>
  <c r="N162" i="82"/>
  <c r="C187" i="82"/>
  <c r="N187" i="82" s="1"/>
  <c r="U162" i="82"/>
  <c r="J187" i="82"/>
  <c r="U187" i="82" s="1"/>
  <c r="O168" i="82"/>
  <c r="D193" i="82"/>
  <c r="O193" i="82" s="1"/>
  <c r="Q166" i="82"/>
  <c r="F191" i="82"/>
  <c r="Q191" i="82" s="1"/>
  <c r="U161" i="82"/>
  <c r="J186" i="82"/>
  <c r="U186" i="82" s="1"/>
  <c r="O163" i="82"/>
  <c r="D188" i="82"/>
  <c r="O188" i="82" s="1"/>
  <c r="N175" i="82"/>
  <c r="C200" i="82"/>
  <c r="N200" i="82" s="1"/>
  <c r="R168" i="82"/>
  <c r="G193" i="82"/>
  <c r="R193" i="82" s="1"/>
  <c r="O161" i="82"/>
  <c r="D186" i="82"/>
  <c r="O186" i="82" s="1"/>
  <c r="R176" i="82"/>
  <c r="G201" i="82"/>
  <c r="R201" i="82" s="1"/>
  <c r="Q175" i="82"/>
  <c r="F200" i="82"/>
  <c r="Q200" i="82" s="1"/>
  <c r="O176" i="82"/>
  <c r="D201" i="82"/>
  <c r="O201" i="82" s="1"/>
  <c r="P165" i="82"/>
  <c r="E190" i="82"/>
  <c r="P190" i="82" s="1"/>
  <c r="P175" i="82"/>
  <c r="E200" i="82"/>
  <c r="P200" i="82" s="1"/>
  <c r="R173" i="82"/>
  <c r="G198" i="82"/>
  <c r="R198" i="82" s="1"/>
  <c r="T171" i="82"/>
  <c r="I196" i="82"/>
  <c r="T196" i="82" s="1"/>
  <c r="C172" i="82"/>
  <c r="N179" i="82"/>
  <c r="C204" i="82"/>
  <c r="N204" i="82" s="1"/>
  <c r="V179" i="82"/>
  <c r="K204" i="82"/>
  <c r="V204" i="82" s="1"/>
  <c r="R170" i="82"/>
  <c r="G195" i="82"/>
  <c r="R195" i="82" s="1"/>
  <c r="R177" i="82"/>
  <c r="G202" i="82"/>
  <c r="R202" i="82" s="1"/>
  <c r="P172" i="82"/>
  <c r="E197" i="82"/>
  <c r="P197" i="82" s="1"/>
  <c r="U160" i="82"/>
  <c r="J185" i="82"/>
  <c r="U185" i="82" s="1"/>
  <c r="V178" i="82"/>
  <c r="K203" i="82"/>
  <c r="V203" i="82" s="1"/>
  <c r="U169" i="82"/>
  <c r="J194" i="82"/>
  <c r="U194" i="82" s="1"/>
  <c r="G174" i="82"/>
  <c r="U177" i="82"/>
  <c r="J202" i="82"/>
  <c r="U202" i="82" s="1"/>
  <c r="V160" i="82"/>
  <c r="K185" i="82"/>
  <c r="V185" i="82" s="1"/>
  <c r="O164" i="82"/>
  <c r="D189" i="82"/>
  <c r="O189" i="82" s="1"/>
  <c r="R164" i="82"/>
  <c r="G189" i="82"/>
  <c r="R189" i="82" s="1"/>
  <c r="R165" i="82"/>
  <c r="G190" i="82"/>
  <c r="R190" i="82" s="1"/>
  <c r="O169" i="82"/>
  <c r="D194" i="82"/>
  <c r="O194" i="82" s="1"/>
  <c r="T165" i="82"/>
  <c r="I190" i="82"/>
  <c r="T190" i="82" s="1"/>
  <c r="Q170" i="82"/>
  <c r="F195" i="82"/>
  <c r="Q195" i="82" s="1"/>
  <c r="N178" i="82"/>
  <c r="C203" i="82"/>
  <c r="N203" i="82" s="1"/>
  <c r="T164" i="82"/>
  <c r="I189" i="82"/>
  <c r="T189" i="82" s="1"/>
  <c r="Q179" i="82"/>
  <c r="F204" i="82"/>
  <c r="Q204" i="82" s="1"/>
  <c r="V171" i="82"/>
  <c r="K196" i="82"/>
  <c r="V196" i="82" s="1"/>
  <c r="T166" i="82"/>
  <c r="I191" i="82"/>
  <c r="T191" i="82" s="1"/>
  <c r="E161" i="82"/>
  <c r="P179" i="82"/>
  <c r="E204" i="82"/>
  <c r="P204" i="82" s="1"/>
  <c r="N160" i="82"/>
  <c r="C185" i="82"/>
  <c r="N185" i="82" s="1"/>
  <c r="T176" i="82"/>
  <c r="I201" i="82"/>
  <c r="T201" i="82" s="1"/>
  <c r="R167" i="82"/>
  <c r="G192" i="82"/>
  <c r="R192" i="82" s="1"/>
  <c r="Q173" i="82"/>
  <c r="F198" i="82"/>
  <c r="Q198" i="82" s="1"/>
  <c r="N161" i="82"/>
  <c r="C186" i="82"/>
  <c r="N186" i="82" s="1"/>
  <c r="U164" i="82"/>
  <c r="J189" i="82"/>
  <c r="U189" i="82" s="1"/>
  <c r="Q171" i="82"/>
  <c r="F196" i="82"/>
  <c r="Q196" i="82" s="1"/>
  <c r="S161" i="82"/>
  <c r="H186" i="82"/>
  <c r="S186" i="82" s="1"/>
  <c r="T175" i="82"/>
  <c r="I200" i="82"/>
  <c r="T200" i="82" s="1"/>
  <c r="V176" i="82"/>
  <c r="K201" i="82"/>
  <c r="V201" i="82" s="1"/>
  <c r="Q172" i="82"/>
  <c r="F197" i="82"/>
  <c r="Q197" i="82" s="1"/>
  <c r="O171" i="82"/>
  <c r="D196" i="82"/>
  <c r="O196" i="82" s="1"/>
  <c r="S165" i="82"/>
  <c r="H190" i="82"/>
  <c r="S190" i="82" s="1"/>
  <c r="U165" i="82"/>
  <c r="J190" i="82"/>
  <c r="U190" i="82" s="1"/>
  <c r="P170" i="82"/>
  <c r="E195" i="82"/>
  <c r="P195" i="82" s="1"/>
  <c r="T174" i="82"/>
  <c r="I199" i="82"/>
  <c r="T199" i="82" s="1"/>
  <c r="O178" i="82"/>
  <c r="D203" i="82"/>
  <c r="O203" i="82" s="1"/>
  <c r="S166" i="82"/>
  <c r="H191" i="82"/>
  <c r="S191" i="82" s="1"/>
  <c r="O177" i="82"/>
  <c r="D202" i="82"/>
  <c r="O202" i="82" s="1"/>
  <c r="O167" i="82"/>
  <c r="D192" i="82"/>
  <c r="O192" i="82" s="1"/>
  <c r="O180" i="82"/>
  <c r="D205" i="82"/>
  <c r="O205" i="82" s="1"/>
  <c r="O175" i="82"/>
  <c r="D200" i="82"/>
  <c r="O200" i="82" s="1"/>
  <c r="U176" i="82"/>
  <c r="J201" i="82"/>
  <c r="U201" i="82" s="1"/>
  <c r="B168" i="82"/>
  <c r="M142" i="82"/>
  <c r="M143" i="82"/>
  <c r="B180" i="82"/>
  <c r="M154" i="82"/>
  <c r="M169" i="82"/>
  <c r="B194" i="82"/>
  <c r="M194" i="82" s="1"/>
  <c r="B176" i="82"/>
  <c r="M150" i="82"/>
  <c r="B171" i="82"/>
  <c r="M145" i="82"/>
  <c r="M162" i="82"/>
  <c r="B187" i="82"/>
  <c r="M187" i="82" s="1"/>
  <c r="M170" i="82"/>
  <c r="B195" i="82"/>
  <c r="M195" i="82" s="1"/>
  <c r="P167" i="82" l="1"/>
  <c r="P168" i="82"/>
  <c r="K187" i="82"/>
  <c r="V187" i="82" s="1"/>
  <c r="F189" i="82"/>
  <c r="Q189" i="82" s="1"/>
  <c r="P169" i="82"/>
  <c r="J195" i="82"/>
  <c r="U195" i="82" s="1"/>
  <c r="T170" i="82"/>
  <c r="P177" i="82"/>
  <c r="G185" i="82"/>
  <c r="R185" i="82" s="1"/>
  <c r="C194" i="82"/>
  <c r="N194" i="82" s="1"/>
  <c r="H187" i="82"/>
  <c r="S187" i="82" s="1"/>
  <c r="K191" i="82"/>
  <c r="V191" i="82" s="1"/>
  <c r="N168" i="82"/>
  <c r="E199" i="82"/>
  <c r="P199" i="82" s="1"/>
  <c r="H201" i="82"/>
  <c r="S201" i="82" s="1"/>
  <c r="U167" i="82"/>
  <c r="K199" i="82"/>
  <c r="V199" i="82" s="1"/>
  <c r="C195" i="82"/>
  <c r="N195" i="82" s="1"/>
  <c r="I187" i="82"/>
  <c r="T187" i="82" s="1"/>
  <c r="O170" i="82"/>
  <c r="H202" i="82"/>
  <c r="S202" i="82" s="1"/>
  <c r="D191" i="82"/>
  <c r="O191" i="82" s="1"/>
  <c r="C190" i="82"/>
  <c r="N190" i="82" s="1"/>
  <c r="S160" i="82"/>
  <c r="V172" i="82"/>
  <c r="H203" i="82"/>
  <c r="S203" i="82" s="1"/>
  <c r="K190" i="82"/>
  <c r="V190" i="82" s="1"/>
  <c r="J205" i="82"/>
  <c r="U205" i="82" s="1"/>
  <c r="F202" i="82"/>
  <c r="Q202" i="82" s="1"/>
  <c r="E191" i="82"/>
  <c r="P191" i="82" s="1"/>
  <c r="G197" i="82"/>
  <c r="R197" i="82" s="1"/>
  <c r="I198" i="82"/>
  <c r="T198" i="82" s="1"/>
  <c r="F194" i="82"/>
  <c r="Q194" i="82" s="1"/>
  <c r="U166" i="82"/>
  <c r="I193" i="82"/>
  <c r="T193" i="82" s="1"/>
  <c r="F186" i="82"/>
  <c r="Q186" i="82" s="1"/>
  <c r="N173" i="82"/>
  <c r="D187" i="82"/>
  <c r="O187" i="82" s="1"/>
  <c r="R162" i="82"/>
  <c r="P176" i="82"/>
  <c r="C196" i="82"/>
  <c r="N196" i="82" s="1"/>
  <c r="H200" i="82"/>
  <c r="S200" i="82" s="1"/>
  <c r="T172" i="82"/>
  <c r="B188" i="82"/>
  <c r="M188" i="82" s="1"/>
  <c r="E203" i="82"/>
  <c r="P203" i="82" s="1"/>
  <c r="O160" i="82"/>
  <c r="H199" i="82"/>
  <c r="S199" i="82" s="1"/>
  <c r="G200" i="82"/>
  <c r="R200" i="82" s="1"/>
  <c r="K198" i="82"/>
  <c r="V198" i="82" s="1"/>
  <c r="E187" i="82"/>
  <c r="P187" i="82" s="1"/>
  <c r="D198" i="82"/>
  <c r="O198" i="82" s="1"/>
  <c r="N176" i="82"/>
  <c r="I202" i="82"/>
  <c r="T202" i="82" s="1"/>
  <c r="K193" i="82"/>
  <c r="V193" i="82" s="1"/>
  <c r="F192" i="82"/>
  <c r="Q192" i="82" s="1"/>
  <c r="F187" i="82"/>
  <c r="Q187" i="82" s="1"/>
  <c r="E188" i="82"/>
  <c r="P188" i="82" s="1"/>
  <c r="Q174" i="82"/>
  <c r="H192" i="82"/>
  <c r="S192" i="82" s="1"/>
  <c r="I186" i="82"/>
  <c r="T186" i="82" s="1"/>
  <c r="E205" i="82"/>
  <c r="P205" i="82" s="1"/>
  <c r="S163" i="82"/>
  <c r="O165" i="82"/>
  <c r="C199" i="82"/>
  <c r="N199" i="82" s="1"/>
  <c r="M167" i="82"/>
  <c r="B192" i="82"/>
  <c r="M192" i="82" s="1"/>
  <c r="B185" i="82"/>
  <c r="M185" i="82" s="1"/>
  <c r="M160" i="82"/>
  <c r="J198" i="82"/>
  <c r="U198" i="82" s="1"/>
  <c r="P161" i="82"/>
  <c r="E186" i="82"/>
  <c r="P186" i="82" s="1"/>
  <c r="V175" i="82"/>
  <c r="K200" i="82"/>
  <c r="V200" i="82" s="1"/>
  <c r="N172" i="82"/>
  <c r="C197" i="82"/>
  <c r="N197" i="82" s="1"/>
  <c r="N164" i="82"/>
  <c r="C189" i="82"/>
  <c r="N189" i="82" s="1"/>
  <c r="R174" i="82"/>
  <c r="G199" i="82"/>
  <c r="R199" i="82" s="1"/>
  <c r="M180" i="82"/>
  <c r="B205" i="82"/>
  <c r="M205" i="82" s="1"/>
  <c r="M171" i="82"/>
  <c r="B196" i="82"/>
  <c r="M196" i="82" s="1"/>
  <c r="M168" i="82"/>
  <c r="B193" i="82"/>
  <c r="M193" i="82" s="1"/>
  <c r="M176" i="82"/>
  <c r="B201" i="82"/>
  <c r="M201" i="82" s="1"/>
  <c r="D104" i="97"/>
  <c r="D86" i="106"/>
  <c r="D151" i="139"/>
  <c r="D114" i="118"/>
  <c r="D88" i="106"/>
  <c r="D86" i="90"/>
  <c r="D104" i="146"/>
  <c r="D98" i="146"/>
  <c r="D102" i="106"/>
  <c r="D92" i="139"/>
  <c r="D102" i="146"/>
  <c r="D98" i="139"/>
  <c r="D90" i="132"/>
  <c r="D102" i="90"/>
  <c r="D100" i="132"/>
  <c r="D104" i="139"/>
  <c r="D100" i="118"/>
  <c r="D94" i="139"/>
  <c r="D94" i="132"/>
  <c r="D86" i="146"/>
  <c r="D94" i="125"/>
  <c r="D104" i="125"/>
  <c r="D94" i="106"/>
  <c r="D96" i="111"/>
  <c r="D114" i="125"/>
  <c r="D100" i="125"/>
  <c r="D88" i="125"/>
  <c r="C128" i="146"/>
  <c r="D128" i="146" s="1"/>
  <c r="D86" i="111"/>
  <c r="D86" i="139"/>
  <c r="D102" i="132"/>
  <c r="D88" i="83"/>
  <c r="D88" i="139"/>
  <c r="D100" i="106"/>
  <c r="C112" i="106"/>
  <c r="D112" i="106" s="1"/>
  <c r="D96" i="118"/>
  <c r="D92" i="83"/>
  <c r="C114" i="118"/>
  <c r="C139" i="118" s="1"/>
  <c r="D139" i="118" s="1"/>
  <c r="D88" i="118"/>
  <c r="D96" i="139"/>
  <c r="D100" i="111"/>
  <c r="C143" i="118"/>
  <c r="D143" i="118" s="1"/>
  <c r="D86" i="125"/>
  <c r="D86" i="97"/>
  <c r="D86" i="83"/>
  <c r="D100" i="83"/>
  <c r="C126" i="83"/>
  <c r="C151" i="83" s="1"/>
  <c r="D151" i="83" s="1"/>
  <c r="D92" i="125"/>
  <c r="C118" i="125"/>
  <c r="D98" i="125"/>
  <c r="D92" i="97"/>
  <c r="D94" i="118"/>
  <c r="D94" i="90"/>
  <c r="D90" i="90"/>
  <c r="C130" i="146"/>
  <c r="C155" i="146" s="1"/>
  <c r="D155" i="146" s="1"/>
  <c r="D130" i="146"/>
  <c r="D92" i="111"/>
  <c r="C124" i="132"/>
  <c r="C149" i="132" s="1"/>
  <c r="D149" i="132" s="1"/>
  <c r="D98" i="132"/>
  <c r="D90" i="83"/>
  <c r="D86" i="132"/>
  <c r="C112" i="132"/>
  <c r="C137" i="132" s="1"/>
  <c r="D137" i="132" s="1"/>
  <c r="C118" i="118"/>
  <c r="D118" i="118" s="1"/>
  <c r="D92" i="118"/>
  <c r="D96" i="125"/>
  <c r="D88" i="90"/>
  <c r="C120" i="106"/>
  <c r="C145" i="106" s="1"/>
  <c r="D145" i="106" s="1"/>
  <c r="D100" i="97"/>
  <c r="C120" i="139"/>
  <c r="D120" i="139" s="1"/>
  <c r="C145" i="139"/>
  <c r="D145" i="139" s="1"/>
  <c r="D88" i="146"/>
  <c r="D104" i="111"/>
  <c r="D102" i="139"/>
  <c r="D98" i="106"/>
  <c r="C124" i="106"/>
  <c r="D96" i="106"/>
  <c r="D100" i="146"/>
  <c r="C126" i="118"/>
  <c r="D126" i="118" s="1"/>
  <c r="D92" i="146"/>
  <c r="C143" i="83"/>
  <c r="D143" i="83" s="1"/>
  <c r="C118" i="83"/>
  <c r="D118" i="83" s="1"/>
  <c r="D102" i="118"/>
  <c r="C128" i="118"/>
  <c r="D128" i="118" s="1"/>
  <c r="D98" i="90"/>
  <c r="D102" i="125"/>
  <c r="D130" i="111"/>
  <c r="C130" i="111"/>
  <c r="C155" i="111"/>
  <c r="D155" i="111" s="1"/>
  <c r="D104" i="106"/>
  <c r="C130" i="106"/>
  <c r="C155" i="106" s="1"/>
  <c r="D155" i="106" s="1"/>
  <c r="D102" i="83"/>
  <c r="D92" i="132"/>
  <c r="D96" i="90"/>
  <c r="C116" i="132"/>
  <c r="D116" i="132" s="1"/>
  <c r="D96" i="146"/>
  <c r="C120" i="118"/>
  <c r="D120" i="118" s="1"/>
  <c r="C145" i="118"/>
  <c r="D145" i="118" s="1"/>
  <c r="C122" i="106"/>
  <c r="D122" i="106" s="1"/>
  <c r="C147" i="106"/>
  <c r="D147" i="106" s="1"/>
  <c r="C122" i="111"/>
  <c r="D122" i="111" s="1"/>
  <c r="D90" i="139"/>
  <c r="C114" i="125"/>
  <c r="C139" i="125" s="1"/>
  <c r="D139" i="125"/>
  <c r="D98" i="97"/>
  <c r="D92" i="90"/>
  <c r="C114" i="106"/>
  <c r="C139" i="106" s="1"/>
  <c r="D139" i="106" s="1"/>
  <c r="D90" i="111"/>
  <c r="D96" i="97"/>
  <c r="D94" i="97"/>
  <c r="D86" i="118"/>
  <c r="D94" i="111"/>
  <c r="D94" i="83"/>
  <c r="C118" i="106"/>
  <c r="C143" i="106" s="1"/>
  <c r="D143" i="106" s="1"/>
  <c r="D92" i="106"/>
  <c r="D88" i="132"/>
  <c r="D98" i="118"/>
  <c r="D124" i="83"/>
  <c r="D96" i="83"/>
  <c r="C122" i="83"/>
  <c r="D102" i="111"/>
  <c r="C122" i="146"/>
  <c r="C147" i="146" s="1"/>
  <c r="D147" i="146" s="1"/>
  <c r="D122" i="146"/>
  <c r="D120" i="90"/>
  <c r="D145" i="90"/>
  <c r="C120" i="132"/>
  <c r="C112" i="118"/>
  <c r="C137" i="118" s="1"/>
  <c r="D137" i="118" s="1"/>
  <c r="D90" i="125"/>
  <c r="C116" i="125"/>
  <c r="D116" i="125" s="1"/>
  <c r="D137" i="90"/>
  <c r="C128" i="125"/>
  <c r="C112" i="125"/>
  <c r="C137" i="125" s="1"/>
  <c r="D137" i="125" s="1"/>
  <c r="D126" i="90"/>
  <c r="D100" i="90"/>
  <c r="C114" i="139"/>
  <c r="D96" i="132"/>
  <c r="D90" i="118"/>
  <c r="C118" i="146"/>
  <c r="C143" i="146" s="1"/>
  <c r="D143" i="146" s="1"/>
  <c r="D94" i="146"/>
  <c r="C120" i="146"/>
  <c r="D120" i="146" s="1"/>
  <c r="D104" i="118"/>
  <c r="C122" i="139"/>
  <c r="D122" i="139" s="1"/>
  <c r="C118" i="139"/>
  <c r="C143" i="139" s="1"/>
  <c r="D143" i="139" s="1"/>
  <c r="D118" i="139"/>
  <c r="C130" i="125"/>
  <c r="D130" i="125" s="1"/>
  <c r="C155" i="125"/>
  <c r="D155" i="125" s="1"/>
  <c r="D149" i="90"/>
  <c r="C126" i="106"/>
  <c r="C151" i="106" s="1"/>
  <c r="D151" i="106" s="1"/>
  <c r="C118" i="111"/>
  <c r="D118" i="111" s="1"/>
  <c r="D98" i="83"/>
  <c r="C124" i="83"/>
  <c r="C149" i="83" s="1"/>
  <c r="D149" i="83" s="1"/>
  <c r="C128" i="111"/>
  <c r="D128" i="111" s="1"/>
  <c r="D147" i="90"/>
  <c r="D102" i="97"/>
  <c r="D100" i="139"/>
  <c r="C126" i="139"/>
  <c r="C151" i="139" s="1"/>
  <c r="D88" i="111"/>
  <c r="C130" i="139"/>
  <c r="D130" i="139" s="1"/>
  <c r="C128" i="139"/>
  <c r="D128" i="139" s="1"/>
  <c r="C153" i="139"/>
  <c r="D153" i="139" s="1"/>
  <c r="C124" i="146"/>
  <c r="D124" i="146" s="1"/>
  <c r="C112" i="146"/>
  <c r="D112" i="146" s="1"/>
  <c r="C137" i="146"/>
  <c r="D137" i="146" s="1"/>
  <c r="D90" i="106"/>
  <c r="C116" i="106"/>
  <c r="C141" i="106" s="1"/>
  <c r="D141" i="106" s="1"/>
  <c r="C116" i="118"/>
  <c r="D116" i="118" s="1"/>
  <c r="C141" i="118"/>
  <c r="D141" i="118" s="1"/>
  <c r="C128" i="132"/>
  <c r="D128" i="132" s="1"/>
  <c r="C153" i="132"/>
  <c r="D153" i="132" s="1"/>
  <c r="C120" i="111"/>
  <c r="D120" i="111" s="1"/>
  <c r="C145" i="111"/>
  <c r="D145" i="111" s="1"/>
  <c r="C112" i="139"/>
  <c r="C130" i="118"/>
  <c r="D130" i="118" s="1"/>
  <c r="C120" i="83"/>
  <c r="D120" i="83" s="1"/>
  <c r="D143" i="90"/>
  <c r="C112" i="83"/>
  <c r="C137" i="83" s="1"/>
  <c r="D137" i="83" s="1"/>
  <c r="C124" i="125"/>
  <c r="D124" i="125" s="1"/>
  <c r="C149" i="125"/>
  <c r="D149" i="125" s="1"/>
  <c r="D104" i="83"/>
  <c r="C130" i="83"/>
  <c r="C155" i="83" s="1"/>
  <c r="D155" i="83" s="1"/>
  <c r="C116" i="111"/>
  <c r="D116" i="111" s="1"/>
  <c r="D88" i="97"/>
  <c r="D90" i="97"/>
  <c r="C126" i="111"/>
  <c r="D126" i="111" s="1"/>
  <c r="C116" i="139"/>
  <c r="C124" i="139"/>
  <c r="D124" i="139" s="1"/>
  <c r="C149" i="139"/>
  <c r="D149" i="139" s="1"/>
  <c r="C126" i="125"/>
  <c r="D126" i="125" s="1"/>
  <c r="C114" i="146"/>
  <c r="D114" i="146" s="1"/>
  <c r="C122" i="132"/>
  <c r="D122" i="132" s="1"/>
  <c r="C130" i="132"/>
  <c r="D130" i="132" s="1"/>
  <c r="C130" i="97"/>
  <c r="C155" i="97" s="1"/>
  <c r="D155" i="97" s="1"/>
  <c r="D104" i="132"/>
  <c r="C114" i="132"/>
  <c r="D114" i="132" s="1"/>
  <c r="C112" i="97"/>
  <c r="D112" i="97" s="1"/>
  <c r="C112" i="111"/>
  <c r="D112" i="111" s="1"/>
  <c r="C137" i="111"/>
  <c r="D137" i="111" s="1"/>
  <c r="D98" i="111"/>
  <c r="C124" i="111"/>
  <c r="D124" i="111" s="1"/>
  <c r="C120" i="97"/>
  <c r="C145" i="97" s="1"/>
  <c r="D145" i="97" s="1"/>
  <c r="C120" i="125"/>
  <c r="C128" i="83"/>
  <c r="D128" i="83" s="1"/>
  <c r="C114" i="83"/>
  <c r="D114" i="83" s="1"/>
  <c r="C116" i="146"/>
  <c r="D116" i="146" s="1"/>
  <c r="D90" i="146"/>
  <c r="D153" i="90"/>
  <c r="C122" i="125"/>
  <c r="D122" i="125" s="1"/>
  <c r="C128" i="97"/>
  <c r="D128" i="97" s="1"/>
  <c r="C153" i="97"/>
  <c r="D153" i="97" s="1"/>
  <c r="C128" i="106"/>
  <c r="D128" i="106" s="1"/>
  <c r="C153" i="106"/>
  <c r="D153" i="106" s="1"/>
  <c r="C122" i="97"/>
  <c r="D122" i="97" s="1"/>
  <c r="C147" i="97"/>
  <c r="D147" i="97" s="1"/>
  <c r="C122" i="118"/>
  <c r="D122" i="118" s="1"/>
  <c r="D116" i="90"/>
  <c r="C118" i="97"/>
  <c r="C118" i="132"/>
  <c r="D118" i="132" s="1"/>
  <c r="C143" i="132"/>
  <c r="D143" i="132" s="1"/>
  <c r="C126" i="146"/>
  <c r="C151" i="146" s="1"/>
  <c r="D151" i="146" s="1"/>
  <c r="D126" i="146"/>
  <c r="C126" i="97"/>
  <c r="D126" i="97" s="1"/>
  <c r="C126" i="132"/>
  <c r="D126" i="132" s="1"/>
  <c r="C114" i="97"/>
  <c r="D114" i="97" s="1"/>
  <c r="C114" i="111"/>
  <c r="D114" i="111" s="1"/>
  <c r="C139" i="111"/>
  <c r="D139" i="111" s="1"/>
  <c r="C116" i="97"/>
  <c r="C141" i="97" s="1"/>
  <c r="D141" i="97" s="1"/>
  <c r="C116" i="83"/>
  <c r="D116" i="83" s="1"/>
  <c r="C124" i="97"/>
  <c r="D124" i="97" s="1"/>
  <c r="C149" i="97"/>
  <c r="D149" i="97" s="1"/>
  <c r="C124" i="118"/>
  <c r="D124" i="118" s="1"/>
  <c r="C153" i="83" l="1"/>
  <c r="D153" i="83" s="1"/>
  <c r="C137" i="97"/>
  <c r="D137" i="97" s="1"/>
  <c r="C145" i="146"/>
  <c r="D145" i="146" s="1"/>
  <c r="D122" i="90"/>
  <c r="C149" i="111"/>
  <c r="D149" i="111" s="1"/>
  <c r="D151" i="90"/>
  <c r="C151" i="97"/>
  <c r="D151" i="97" s="1"/>
  <c r="D141" i="90"/>
  <c r="C141" i="111"/>
  <c r="D141" i="111" s="1"/>
  <c r="C147" i="139"/>
  <c r="D147" i="139" s="1"/>
  <c r="C147" i="111"/>
  <c r="D147" i="111" s="1"/>
  <c r="C141" i="83"/>
  <c r="D141" i="83" s="1"/>
  <c r="C139" i="132"/>
  <c r="D139" i="132" s="1"/>
  <c r="C155" i="118"/>
  <c r="D155" i="118" s="1"/>
  <c r="C141" i="125"/>
  <c r="D141" i="125" s="1"/>
  <c r="C153" i="146"/>
  <c r="D153" i="146" s="1"/>
  <c r="D124" i="90"/>
  <c r="C149" i="118"/>
  <c r="D149" i="118" s="1"/>
  <c r="C147" i="118"/>
  <c r="D147" i="118" s="1"/>
  <c r="C147" i="132"/>
  <c r="D147" i="132" s="1"/>
  <c r="C151" i="111"/>
  <c r="D151" i="111" s="1"/>
  <c r="C145" i="83"/>
  <c r="D145" i="83" s="1"/>
  <c r="C155" i="139"/>
  <c r="D155" i="139" s="1"/>
  <c r="D112" i="90"/>
  <c r="D120" i="106"/>
  <c r="D112" i="83"/>
  <c r="C141" i="146"/>
  <c r="D141" i="146" s="1"/>
  <c r="D124" i="132"/>
  <c r="D112" i="125"/>
  <c r="D114" i="106"/>
  <c r="C151" i="132"/>
  <c r="D151" i="132" s="1"/>
  <c r="D126" i="106"/>
  <c r="C137" i="106"/>
  <c r="D137" i="106" s="1"/>
  <c r="D130" i="83"/>
  <c r="D128" i="125"/>
  <c r="C153" i="125"/>
  <c r="D153" i="125" s="1"/>
  <c r="D118" i="90"/>
  <c r="D118" i="146"/>
  <c r="D128" i="90"/>
  <c r="D120" i="97"/>
  <c r="C151" i="125"/>
  <c r="D151" i="125" s="1"/>
  <c r="D118" i="97"/>
  <c r="C143" i="97"/>
  <c r="D143" i="97" s="1"/>
  <c r="D120" i="125"/>
  <c r="C145" i="125"/>
  <c r="D145" i="125" s="1"/>
  <c r="D120" i="132"/>
  <c r="C145" i="132"/>
  <c r="D145" i="132" s="1"/>
  <c r="D122" i="83"/>
  <c r="C147" i="83"/>
  <c r="D147" i="83" s="1"/>
  <c r="D116" i="97"/>
  <c r="D114" i="90"/>
  <c r="D139" i="90"/>
  <c r="D116" i="106"/>
  <c r="C139" i="97"/>
  <c r="D139" i="97" s="1"/>
  <c r="D112" i="139"/>
  <c r="C137" i="139"/>
  <c r="D137" i="139" s="1"/>
  <c r="C147" i="125"/>
  <c r="D147" i="125" s="1"/>
  <c r="C139" i="83"/>
  <c r="D139" i="83" s="1"/>
  <c r="C153" i="111"/>
  <c r="D153" i="111" s="1"/>
  <c r="C139" i="139"/>
  <c r="D139" i="139" s="1"/>
  <c r="D114" i="139"/>
  <c r="C155" i="132"/>
  <c r="D155" i="132" s="1"/>
  <c r="C153" i="118"/>
  <c r="D153" i="118" s="1"/>
  <c r="D118" i="125"/>
  <c r="C143" i="125"/>
  <c r="D143" i="125" s="1"/>
  <c r="D118" i="106"/>
  <c r="D130" i="106"/>
  <c r="C141" i="139"/>
  <c r="D141" i="139" s="1"/>
  <c r="D116" i="139"/>
  <c r="C149" i="106"/>
  <c r="D149" i="106" s="1"/>
  <c r="D124" i="106"/>
  <c r="D130" i="97"/>
  <c r="D126" i="83"/>
  <c r="C149" i="146"/>
  <c r="D149" i="146" s="1"/>
  <c r="D112" i="118"/>
  <c r="C141" i="132"/>
  <c r="D141" i="132" s="1"/>
  <c r="C151" i="118"/>
  <c r="D151" i="118" s="1"/>
  <c r="C139" i="146"/>
  <c r="D139" i="146" s="1"/>
  <c r="C143" i="111"/>
  <c r="D143" i="111" s="1"/>
  <c r="D112" i="132"/>
  <c r="D126" i="139"/>
  <c r="D95" i="90" l="1"/>
  <c r="D101" i="90"/>
  <c r="D91" i="90"/>
  <c r="D85" i="90"/>
  <c r="D93" i="90"/>
  <c r="D97" i="90"/>
  <c r="D129" i="125"/>
  <c r="D131" i="139"/>
  <c r="D87" i="90"/>
  <c r="D91" i="97"/>
  <c r="D127" i="146"/>
  <c r="D89" i="90"/>
  <c r="D99" i="97"/>
  <c r="D89" i="132"/>
  <c r="D99" i="90"/>
  <c r="C87" i="106"/>
  <c r="D87" i="106" s="1"/>
  <c r="D103" i="90"/>
  <c r="D99" i="111"/>
  <c r="C103" i="97"/>
  <c r="D103" i="97" s="1"/>
  <c r="C87" i="146"/>
  <c r="D87" i="146" s="1"/>
  <c r="C113" i="146"/>
  <c r="D113" i="146" s="1"/>
  <c r="C95" i="146"/>
  <c r="D95" i="146" s="1"/>
  <c r="D105" i="97"/>
  <c r="D95" i="97"/>
  <c r="C105" i="83"/>
  <c r="D105" i="83" s="1"/>
  <c r="C101" i="125"/>
  <c r="D101" i="125" s="1"/>
  <c r="C89" i="118"/>
  <c r="D89" i="118" s="1"/>
  <c r="C115" i="118"/>
  <c r="D115" i="118" s="1"/>
  <c r="D117" i="90"/>
  <c r="C89" i="132"/>
  <c r="C115" i="132" s="1"/>
  <c r="D138" i="90"/>
  <c r="C89" i="125"/>
  <c r="D89" i="125" s="1"/>
  <c r="C115" i="125"/>
  <c r="D115" i="125" s="1"/>
  <c r="C140" i="125"/>
  <c r="D140" i="125" s="1"/>
  <c r="C140" i="106"/>
  <c r="D140" i="106" s="1"/>
  <c r="C93" i="106"/>
  <c r="C119" i="106" s="1"/>
  <c r="C144" i="106" s="1"/>
  <c r="D144" i="106" s="1"/>
  <c r="C95" i="83"/>
  <c r="C121" i="83" s="1"/>
  <c r="D121" i="83" s="1"/>
  <c r="D105" i="139"/>
  <c r="C101" i="111"/>
  <c r="C127" i="111" s="1"/>
  <c r="C97" i="106"/>
  <c r="D97" i="106" s="1"/>
  <c r="C123" i="106"/>
  <c r="D123" i="106" s="1"/>
  <c r="C148" i="106"/>
  <c r="D148" i="106" s="1"/>
  <c r="D101" i="97"/>
  <c r="D136" i="90"/>
  <c r="C105" i="139"/>
  <c r="C131" i="139"/>
  <c r="C156" i="139"/>
  <c r="D156" i="139" s="1"/>
  <c r="C99" i="118"/>
  <c r="C125" i="118" s="1"/>
  <c r="C99" i="139"/>
  <c r="D99" i="139" s="1"/>
  <c r="C125" i="139"/>
  <c r="D125" i="139" s="1"/>
  <c r="D119" i="90"/>
  <c r="C91" i="118"/>
  <c r="D91" i="118" s="1"/>
  <c r="C117" i="118"/>
  <c r="D117" i="118" s="1"/>
  <c r="C99" i="106"/>
  <c r="D99" i="106" s="1"/>
  <c r="C125" i="106"/>
  <c r="D125" i="106" s="1"/>
  <c r="C87" i="139"/>
  <c r="C113" i="139" s="1"/>
  <c r="C142" i="106"/>
  <c r="D142" i="106" s="1"/>
  <c r="D117" i="106"/>
  <c r="D93" i="118"/>
  <c r="C99" i="111"/>
  <c r="C125" i="111" s="1"/>
  <c r="C101" i="118"/>
  <c r="D101" i="118" s="1"/>
  <c r="C105" i="146"/>
  <c r="C131" i="146" s="1"/>
  <c r="C105" i="111"/>
  <c r="C131" i="111" s="1"/>
  <c r="C156" i="111" s="1"/>
  <c r="D156" i="111" s="1"/>
  <c r="D127" i="90"/>
  <c r="C103" i="125"/>
  <c r="C129" i="125" s="1"/>
  <c r="C154" i="125" s="1"/>
  <c r="D154" i="125" s="1"/>
  <c r="C97" i="111"/>
  <c r="D97" i="111" s="1"/>
  <c r="C123" i="111"/>
  <c r="D123" i="111" s="1"/>
  <c r="C148" i="111"/>
  <c r="D148" i="111" s="1"/>
  <c r="C99" i="132"/>
  <c r="D99" i="132" s="1"/>
  <c r="C95" i="118"/>
  <c r="D95" i="118" s="1"/>
  <c r="D121" i="90"/>
  <c r="D146" i="90"/>
  <c r="C101" i="139"/>
  <c r="D101" i="139" s="1"/>
  <c r="C127" i="139"/>
  <c r="C93" i="146"/>
  <c r="D93" i="146" s="1"/>
  <c r="C117" i="146"/>
  <c r="C142" i="146" s="1"/>
  <c r="D142" i="146" s="1"/>
  <c r="C91" i="146"/>
  <c r="D91" i="146" s="1"/>
  <c r="C89" i="97"/>
  <c r="C115" i="97" s="1"/>
  <c r="C140" i="97" s="1"/>
  <c r="D140" i="97" s="1"/>
  <c r="C105" i="118"/>
  <c r="C131" i="118" s="1"/>
  <c r="D105" i="118"/>
  <c r="C93" i="118"/>
  <c r="C119" i="118" s="1"/>
  <c r="C91" i="139"/>
  <c r="D91" i="139" s="1"/>
  <c r="D123" i="90"/>
  <c r="D150" i="90"/>
  <c r="D125" i="90"/>
  <c r="C89" i="139"/>
  <c r="C115" i="139" s="1"/>
  <c r="C103" i="106"/>
  <c r="C129" i="106" s="1"/>
  <c r="C93" i="111"/>
  <c r="C119" i="111" s="1"/>
  <c r="C144" i="111" s="1"/>
  <c r="D144" i="111" s="1"/>
  <c r="C89" i="146"/>
  <c r="D89" i="146" s="1"/>
  <c r="C87" i="125"/>
  <c r="D87" i="125" s="1"/>
  <c r="C113" i="125"/>
  <c r="C138" i="125" s="1"/>
  <c r="D138" i="125" s="1"/>
  <c r="D113" i="125"/>
  <c r="C99" i="125"/>
  <c r="D99" i="125" s="1"/>
  <c r="C89" i="83"/>
  <c r="D89" i="83" s="1"/>
  <c r="C115" i="83"/>
  <c r="D115" i="83" s="1"/>
  <c r="C103" i="132"/>
  <c r="D103" i="132" s="1"/>
  <c r="C129" i="132"/>
  <c r="D129" i="132" s="1"/>
  <c r="C154" i="132"/>
  <c r="D154" i="132" s="1"/>
  <c r="C97" i="83"/>
  <c r="C123" i="83" s="1"/>
  <c r="C148" i="83" s="1"/>
  <c r="D148" i="83" s="1"/>
  <c r="C99" i="146"/>
  <c r="D99" i="146" s="1"/>
  <c r="C95" i="125"/>
  <c r="C121" i="125" s="1"/>
  <c r="C95" i="139"/>
  <c r="D95" i="139" s="1"/>
  <c r="C121" i="139"/>
  <c r="D121" i="139" s="1"/>
  <c r="C146" i="139"/>
  <c r="D146" i="139" s="1"/>
  <c r="C101" i="97"/>
  <c r="C127" i="97"/>
  <c r="D127" i="97" s="1"/>
  <c r="C93" i="97"/>
  <c r="D93" i="97" s="1"/>
  <c r="C119" i="97"/>
  <c r="D119" i="97" s="1"/>
  <c r="C144" i="97"/>
  <c r="D144" i="97" s="1"/>
  <c r="C103" i="111"/>
  <c r="C129" i="111" s="1"/>
  <c r="D91" i="106"/>
  <c r="C91" i="106"/>
  <c r="C117" i="106"/>
  <c r="C87" i="118"/>
  <c r="C113" i="118" s="1"/>
  <c r="C105" i="132"/>
  <c r="D105" i="132" s="1"/>
  <c r="C131" i="132"/>
  <c r="D131" i="132" s="1"/>
  <c r="C156" i="132"/>
  <c r="D156" i="132" s="1"/>
  <c r="C95" i="132"/>
  <c r="C121" i="132" s="1"/>
  <c r="C89" i="111"/>
  <c r="D89" i="111" s="1"/>
  <c r="C89" i="106"/>
  <c r="D89" i="106" s="1"/>
  <c r="C115" i="106"/>
  <c r="D115" i="106" s="1"/>
  <c r="C105" i="97"/>
  <c r="C131" i="97" s="1"/>
  <c r="C95" i="97"/>
  <c r="C121" i="97"/>
  <c r="D121" i="97" s="1"/>
  <c r="C93" i="83"/>
  <c r="D93" i="83" s="1"/>
  <c r="C119" i="83"/>
  <c r="D119" i="83" s="1"/>
  <c r="C144" i="83"/>
  <c r="D144" i="83" s="1"/>
  <c r="C91" i="125"/>
  <c r="C117" i="125" s="1"/>
  <c r="C91" i="83"/>
  <c r="C117" i="83" s="1"/>
  <c r="D91" i="83"/>
  <c r="C103" i="83"/>
  <c r="C129" i="83" s="1"/>
  <c r="D129" i="83" s="1"/>
  <c r="C154" i="83"/>
  <c r="D154" i="83" s="1"/>
  <c r="C99" i="83"/>
  <c r="D99" i="83" s="1"/>
  <c r="C105" i="106"/>
  <c r="D105" i="106" s="1"/>
  <c r="C91" i="97"/>
  <c r="C117" i="97" s="1"/>
  <c r="C127" i="146"/>
  <c r="C152" i="146" s="1"/>
  <c r="D152" i="146" s="1"/>
  <c r="C101" i="146"/>
  <c r="D101" i="146"/>
  <c r="C93" i="125"/>
  <c r="C119" i="125" s="1"/>
  <c r="C93" i="139"/>
  <c r="C101" i="132"/>
  <c r="D101" i="132" s="1"/>
  <c r="C87" i="83"/>
  <c r="C97" i="146"/>
  <c r="D97" i="146" s="1"/>
  <c r="C87" i="111"/>
  <c r="C113" i="111" s="1"/>
  <c r="C97" i="132"/>
  <c r="D97" i="132" s="1"/>
  <c r="C101" i="106"/>
  <c r="D101" i="106" s="1"/>
  <c r="C103" i="146"/>
  <c r="D103" i="146" s="1"/>
  <c r="C97" i="118"/>
  <c r="D97" i="118" s="1"/>
  <c r="C87" i="132"/>
  <c r="D87" i="132" s="1"/>
  <c r="D129" i="90"/>
  <c r="C91" i="111"/>
  <c r="D91" i="111" s="1"/>
  <c r="C105" i="125"/>
  <c r="C131" i="125" s="1"/>
  <c r="D131" i="125" s="1"/>
  <c r="C103" i="139"/>
  <c r="D103" i="139" s="1"/>
  <c r="C95" i="106"/>
  <c r="C87" i="97"/>
  <c r="D87" i="97" s="1"/>
  <c r="C99" i="97"/>
  <c r="C125" i="97" s="1"/>
  <c r="C97" i="97"/>
  <c r="D97" i="97" s="1"/>
  <c r="C123" i="97"/>
  <c r="D123" i="97" s="1"/>
  <c r="C148" i="97"/>
  <c r="D148" i="97" s="1"/>
  <c r="C103" i="118"/>
  <c r="C129" i="118" s="1"/>
  <c r="C154" i="118" s="1"/>
  <c r="D154" i="118" s="1"/>
  <c r="C91" i="132"/>
  <c r="D91" i="132" s="1"/>
  <c r="C97" i="139"/>
  <c r="C123" i="139" s="1"/>
  <c r="C148" i="139" s="1"/>
  <c r="D148" i="139" s="1"/>
  <c r="C93" i="132"/>
  <c r="D93" i="132" s="1"/>
  <c r="C97" i="125"/>
  <c r="C123" i="125" s="1"/>
  <c r="C101" i="83"/>
  <c r="D101" i="83" s="1"/>
  <c r="C95" i="111"/>
  <c r="C150" i="111" l="1"/>
  <c r="D150" i="111" s="1"/>
  <c r="D125" i="111"/>
  <c r="D127" i="111"/>
  <c r="C152" i="111"/>
  <c r="D152" i="111" s="1"/>
  <c r="D115" i="139"/>
  <c r="C140" i="139"/>
  <c r="D140" i="139" s="1"/>
  <c r="D131" i="97"/>
  <c r="C156" i="97"/>
  <c r="D156" i="97" s="1"/>
  <c r="C142" i="125"/>
  <c r="D142" i="125" s="1"/>
  <c r="D117" i="125"/>
  <c r="C146" i="125"/>
  <c r="D146" i="125" s="1"/>
  <c r="D121" i="125"/>
  <c r="D129" i="118"/>
  <c r="C140" i="118"/>
  <c r="D140" i="118" s="1"/>
  <c r="D105" i="125"/>
  <c r="D99" i="118"/>
  <c r="D95" i="125"/>
  <c r="C117" i="111"/>
  <c r="C129" i="146"/>
  <c r="C154" i="146" s="1"/>
  <c r="D154" i="146" s="1"/>
  <c r="C123" i="146"/>
  <c r="C152" i="97"/>
  <c r="D152" i="97" s="1"/>
  <c r="C140" i="83"/>
  <c r="D140" i="83" s="1"/>
  <c r="D89" i="97"/>
  <c r="C127" i="118"/>
  <c r="C142" i="118"/>
  <c r="D142" i="118" s="1"/>
  <c r="C150" i="139"/>
  <c r="D150" i="139" s="1"/>
  <c r="D91" i="125"/>
  <c r="C127" i="125"/>
  <c r="D127" i="125" s="1"/>
  <c r="C121" i="146"/>
  <c r="D103" i="106"/>
  <c r="D105" i="146"/>
  <c r="D101" i="111"/>
  <c r="D97" i="83"/>
  <c r="D89" i="139"/>
  <c r="C123" i="118"/>
  <c r="C148" i="118" s="1"/>
  <c r="D148" i="118" s="1"/>
  <c r="D103" i="111"/>
  <c r="C138" i="146"/>
  <c r="D138" i="146" s="1"/>
  <c r="D93" i="111"/>
  <c r="C127" i="106"/>
  <c r="C115" i="111"/>
  <c r="C121" i="118"/>
  <c r="D121" i="118" s="1"/>
  <c r="D93" i="106"/>
  <c r="D103" i="118"/>
  <c r="D115" i="97"/>
  <c r="D87" i="111"/>
  <c r="D95" i="132"/>
  <c r="D103" i="83"/>
  <c r="D87" i="139"/>
  <c r="C117" i="132"/>
  <c r="D154" i="90"/>
  <c r="C127" i="132"/>
  <c r="D127" i="132" s="1"/>
  <c r="C117" i="139"/>
  <c r="C150" i="106"/>
  <c r="D150" i="106" s="1"/>
  <c r="D142" i="90"/>
  <c r="C131" i="83"/>
  <c r="D111" i="90"/>
  <c r="D95" i="83"/>
  <c r="D117" i="146"/>
  <c r="D113" i="111"/>
  <c r="C138" i="111"/>
  <c r="D138" i="111" s="1"/>
  <c r="D131" i="118"/>
  <c r="C156" i="118"/>
  <c r="D156" i="118" s="1"/>
  <c r="D117" i="83"/>
  <c r="C142" i="83"/>
  <c r="D142" i="83" s="1"/>
  <c r="D119" i="125"/>
  <c r="C144" i="125"/>
  <c r="D144" i="125" s="1"/>
  <c r="C142" i="97"/>
  <c r="D142" i="97" s="1"/>
  <c r="D117" i="97"/>
  <c r="C154" i="106"/>
  <c r="D154" i="106" s="1"/>
  <c r="D129" i="106"/>
  <c r="D129" i="111"/>
  <c r="C154" i="111"/>
  <c r="D154" i="111" s="1"/>
  <c r="C138" i="139"/>
  <c r="D138" i="139" s="1"/>
  <c r="D113" i="139"/>
  <c r="D97" i="139"/>
  <c r="C146" i="83"/>
  <c r="D146" i="83" s="1"/>
  <c r="C140" i="132"/>
  <c r="D140" i="132" s="1"/>
  <c r="D115" i="132"/>
  <c r="D123" i="125"/>
  <c r="C148" i="125"/>
  <c r="D148" i="125" s="1"/>
  <c r="D97" i="125"/>
  <c r="D123" i="139"/>
  <c r="D131" i="111"/>
  <c r="D93" i="125"/>
  <c r="D95" i="111"/>
  <c r="C121" i="111"/>
  <c r="D125" i="97"/>
  <c r="C150" i="97"/>
  <c r="D150" i="97" s="1"/>
  <c r="D93" i="139"/>
  <c r="C119" i="139"/>
  <c r="D125" i="118"/>
  <c r="C150" i="118"/>
  <c r="D150" i="118" s="1"/>
  <c r="D87" i="118"/>
  <c r="D119" i="106"/>
  <c r="D105" i="111"/>
  <c r="C119" i="132"/>
  <c r="C129" i="139"/>
  <c r="C125" i="83"/>
  <c r="C146" i="97"/>
  <c r="D146" i="97" s="1"/>
  <c r="D121" i="132"/>
  <c r="C146" i="132"/>
  <c r="D146" i="132" s="1"/>
  <c r="D103" i="125"/>
  <c r="D140" i="90"/>
  <c r="D115" i="90"/>
  <c r="C146" i="118"/>
  <c r="D146" i="118" s="1"/>
  <c r="D113" i="90"/>
  <c r="D119" i="111"/>
  <c r="D87" i="83"/>
  <c r="C113" i="83"/>
  <c r="D123" i="83"/>
  <c r="C125" i="125"/>
  <c r="C115" i="146"/>
  <c r="C144" i="118"/>
  <c r="D144" i="118" s="1"/>
  <c r="D119" i="118"/>
  <c r="D131" i="146"/>
  <c r="C156" i="146"/>
  <c r="D156" i="146" s="1"/>
  <c r="D144" i="90"/>
  <c r="D123" i="118"/>
  <c r="C152" i="132"/>
  <c r="D152" i="132" s="1"/>
  <c r="C156" i="125"/>
  <c r="D156" i="125" s="1"/>
  <c r="C125" i="146"/>
  <c r="C119" i="146"/>
  <c r="D95" i="106"/>
  <c r="C121" i="106"/>
  <c r="C152" i="139"/>
  <c r="D152" i="139" s="1"/>
  <c r="D127" i="139"/>
  <c r="D113" i="118"/>
  <c r="C138" i="118"/>
  <c r="D138" i="118" s="1"/>
  <c r="C152" i="125"/>
  <c r="D152" i="125" s="1"/>
  <c r="C127" i="83"/>
  <c r="C113" i="97"/>
  <c r="C123" i="132"/>
  <c r="D152" i="90"/>
  <c r="C113" i="106"/>
  <c r="C113" i="132"/>
  <c r="C131" i="106"/>
  <c r="D148" i="90"/>
  <c r="C125" i="132"/>
  <c r="C129" i="97"/>
  <c r="D117" i="139" l="1"/>
  <c r="C142" i="139"/>
  <c r="D142" i="139" s="1"/>
  <c r="D123" i="146"/>
  <c r="C148" i="146"/>
  <c r="D148" i="146" s="1"/>
  <c r="C156" i="83"/>
  <c r="D156" i="83" s="1"/>
  <c r="D131" i="83"/>
  <c r="C152" i="106"/>
  <c r="D152" i="106" s="1"/>
  <c r="D127" i="106"/>
  <c r="C146" i="146"/>
  <c r="D146" i="146" s="1"/>
  <c r="D121" i="146"/>
  <c r="D129" i="146"/>
  <c r="D117" i="111"/>
  <c r="C142" i="111"/>
  <c r="D142" i="111" s="1"/>
  <c r="D115" i="111"/>
  <c r="C140" i="111"/>
  <c r="D140" i="111" s="1"/>
  <c r="D127" i="118"/>
  <c r="C152" i="118"/>
  <c r="D152" i="118" s="1"/>
  <c r="D117" i="132"/>
  <c r="C142" i="132"/>
  <c r="D142" i="132" s="1"/>
  <c r="D113" i="106"/>
  <c r="C138" i="106"/>
  <c r="D138" i="106" s="1"/>
  <c r="D115" i="146"/>
  <c r="C140" i="146"/>
  <c r="D140" i="146" s="1"/>
  <c r="C144" i="139"/>
  <c r="D144" i="139" s="1"/>
  <c r="D119" i="139"/>
  <c r="D119" i="132"/>
  <c r="C144" i="132"/>
  <c r="D144" i="132" s="1"/>
  <c r="D129" i="97"/>
  <c r="C154" i="97"/>
  <c r="D154" i="97" s="1"/>
  <c r="C138" i="83"/>
  <c r="D138" i="83" s="1"/>
  <c r="D113" i="83"/>
  <c r="D125" i="146"/>
  <c r="C150" i="146"/>
  <c r="D150" i="146" s="1"/>
  <c r="C150" i="83"/>
  <c r="D150" i="83" s="1"/>
  <c r="D125" i="83"/>
  <c r="C150" i="125"/>
  <c r="D150" i="125" s="1"/>
  <c r="D125" i="125"/>
  <c r="D123" i="132"/>
  <c r="C148" i="132"/>
  <c r="D148" i="132" s="1"/>
  <c r="D125" i="132"/>
  <c r="C150" i="132"/>
  <c r="D150" i="132" s="1"/>
  <c r="D127" i="83"/>
  <c r="C152" i="83"/>
  <c r="D152" i="83" s="1"/>
  <c r="C146" i="111"/>
  <c r="D146" i="111" s="1"/>
  <c r="D121" i="111"/>
  <c r="D131" i="106"/>
  <c r="C156" i="106"/>
  <c r="D156" i="106" s="1"/>
  <c r="C154" i="139"/>
  <c r="D154" i="139" s="1"/>
  <c r="D129" i="139"/>
  <c r="D121" i="106"/>
  <c r="C146" i="106"/>
  <c r="D146" i="106" s="1"/>
  <c r="C138" i="97"/>
  <c r="D138" i="97" s="1"/>
  <c r="D113" i="97"/>
  <c r="D119" i="146"/>
  <c r="C144" i="146"/>
  <c r="D144" i="146" s="1"/>
  <c r="D113" i="132"/>
  <c r="C138" i="132"/>
  <c r="D138" i="132" s="1"/>
  <c r="D85" i="139" l="1"/>
  <c r="D111" i="106"/>
  <c r="D136" i="132"/>
  <c r="D136" i="97"/>
  <c r="D85" i="118"/>
  <c r="D85" i="97"/>
  <c r="D111" i="139"/>
  <c r="D85" i="132"/>
  <c r="D136" i="111"/>
  <c r="D111" i="118"/>
  <c r="D85" i="146"/>
  <c r="D111" i="97"/>
  <c r="D85" i="83"/>
  <c r="D136" i="83"/>
  <c r="C85" i="118"/>
  <c r="C111" i="118"/>
  <c r="C136" i="118"/>
  <c r="D136" i="118"/>
  <c r="D111" i="146"/>
  <c r="D111" i="132"/>
  <c r="C85" i="132"/>
  <c r="C111" i="132"/>
  <c r="C136" i="132"/>
  <c r="D111" i="83"/>
  <c r="C85" i="83"/>
  <c r="C111" i="83"/>
  <c r="C136" i="83"/>
  <c r="D111" i="111"/>
  <c r="C136" i="111"/>
  <c r="C85" i="146"/>
  <c r="C111" i="146"/>
  <c r="C136" i="146"/>
  <c r="D136" i="146"/>
  <c r="D85" i="125"/>
  <c r="C111" i="111"/>
  <c r="C85" i="111"/>
  <c r="D85" i="111"/>
  <c r="D85" i="106"/>
  <c r="C85" i="106"/>
  <c r="C111" i="106"/>
  <c r="C136" i="106"/>
  <c r="D136" i="106"/>
  <c r="C85" i="139"/>
  <c r="C111" i="139"/>
  <c r="C136" i="139"/>
  <c r="D136" i="139"/>
  <c r="D111" i="125"/>
  <c r="C85" i="97"/>
  <c r="C111" i="97"/>
  <c r="C136" i="97"/>
  <c r="C85" i="125"/>
  <c r="C111" i="125"/>
  <c r="C136" i="125"/>
  <c r="D136" i="125"/>
</calcChain>
</file>

<file path=xl/sharedStrings.xml><?xml version="1.0" encoding="utf-8"?>
<sst xmlns="http://schemas.openxmlformats.org/spreadsheetml/2006/main" count="1180" uniqueCount="344">
  <si>
    <t>Año</t>
  </si>
  <si>
    <t>Total exportaciones
 a Colombia (US$ millones)</t>
  </si>
  <si>
    <t>Pib Colombia a pesos corrientes
 (US$ miles de millones)</t>
  </si>
  <si>
    <t>=</t>
  </si>
  <si>
    <t>Apertura media por exportaciones</t>
  </si>
  <si>
    <t>INDICADORES DE APERTURA</t>
  </si>
  <si>
    <t>Apertura medida por exportaciones</t>
  </si>
  <si>
    <t>Apertura medida por importaciones</t>
  </si>
  <si>
    <t>Indices de Balassa</t>
  </si>
  <si>
    <t>Indice de Balassa</t>
  </si>
  <si>
    <t>Indices de Grubel Lloyd</t>
  </si>
  <si>
    <t>INDICADORES PER CÁPITA</t>
  </si>
  <si>
    <t>Exportación por Habitante COL</t>
  </si>
  <si>
    <t>Importación por Habitante COL</t>
  </si>
  <si>
    <t>Total Importaciones de Colombia (US$ millones)</t>
  </si>
  <si>
    <t>Balanza Comercial</t>
  </si>
  <si>
    <t>Exportaciones - Importaciones</t>
  </si>
  <si>
    <t>Exportaciones 
por habitante (US$ dólares)</t>
  </si>
  <si>
    <t xml:space="preserve">Apertura media por importaciones </t>
  </si>
  <si>
    <t xml:space="preserve">Total importaciones de Colombia/PIB Colombia </t>
  </si>
  <si>
    <t>Apertura media por intercambio comercial</t>
  </si>
  <si>
    <t>Total intercambio absoluto en Colombia/PIB Colombia</t>
  </si>
  <si>
    <t>Intercambio Comercial  por Habitante COL</t>
  </si>
  <si>
    <t>Total Intercambio de Colombia (US$ millones)</t>
  </si>
  <si>
    <t>Población Colombia</t>
  </si>
  <si>
    <t>Exportaciones por habitante</t>
  </si>
  <si>
    <t>Importaciones por habitante</t>
  </si>
  <si>
    <t>Total importaciones a Colombia/Población Colombia</t>
  </si>
  <si>
    <t>Total intercambio comercial de Colombia/Población Colombia</t>
  </si>
  <si>
    <t>Intercambio comercial por habitante</t>
  </si>
  <si>
    <t>Exportaciones a USA/ Exportaciones mundiales</t>
  </si>
  <si>
    <t>Importaciones a Colombia/ Exportaciones mundiales</t>
  </si>
  <si>
    <t>Apertura medida por intercambio comercial</t>
  </si>
  <si>
    <t>Intercambio de Colombia/ Exportaciones mundiales + Importaciones mundiales</t>
  </si>
  <si>
    <t>Fuentes: Elaboración propia en base a Naciones Unidas, Banco Mundial, Census Bureau</t>
  </si>
  <si>
    <t>Fuente: Elaboración propia en base a Banco Mundial, DNP,CIA.</t>
  </si>
  <si>
    <t>Fuente: Elaboración propia en base a Naciones Unidas.</t>
  </si>
  <si>
    <t>.Fuentes: Elaboración propia en base a Naciones Unidas, Banco Mundial, DNP</t>
  </si>
  <si>
    <t>Fuentes: Elaboración propia en base a Naciones Unidas, Banco Mundial.</t>
  </si>
  <si>
    <t>Fuentes: Elaboración propia en base a Naciones Unidas, Banco Mundial, DANE.</t>
  </si>
  <si>
    <t>.Fuentes: Elaboración propia en base a Naciones Unidas,Banco Mundial.</t>
  </si>
  <si>
    <t>Fuentes: Elaboración propia en base a Naciones Unidas,Banco Mundial.</t>
  </si>
  <si>
    <t>Indice de Ventajas Comparativas Reveladas=</t>
  </si>
  <si>
    <t>Exportaciones de Colombia a USA- Importaciones de Colombia a USA</t>
  </si>
  <si>
    <t>Exportaciones del producto k realizadas por el país i hacia el país j</t>
  </si>
  <si>
    <t xml:space="preserve">Exportaciones totales del país i al país j </t>
  </si>
  <si>
    <t>Exportaciones del producto k realizadas por el país i hacia el mundo (w)</t>
  </si>
  <si>
    <t xml:space="preserve"> Exportaciones totales del país i al mundo (w)</t>
  </si>
  <si>
    <t>Indice de Grubel Lloyd</t>
  </si>
  <si>
    <t>ECONOMIA</t>
  </si>
  <si>
    <t>SOCIO</t>
  </si>
  <si>
    <t>MERCANCIA</t>
  </si>
  <si>
    <t>COLOMBIA</t>
  </si>
  <si>
    <t>Fuente: Naciones Unidas</t>
  </si>
  <si>
    <t>Total exportaciones
 a Colombia (US$ miles)</t>
  </si>
  <si>
    <t>Total Importaciones de Colombia (US$ miles)</t>
  </si>
  <si>
    <t>Total Intercambio de Colombia (US$ miles)</t>
  </si>
  <si>
    <t>Importaciones 
por habitante (US$ dólares)</t>
  </si>
  <si>
    <t>Intercambio Comercial  absoluto
por habitante (US$ dólares)</t>
  </si>
  <si>
    <t>Exportaciones del producto k realizadas por el país i hacia el país j-Importaciones del producto k realizadas por el país i hacia el país j</t>
  </si>
  <si>
    <t>Exportaciones de Colombia al mundo+ Importaciones de Colombia al mundo</t>
  </si>
  <si>
    <t>-</t>
  </si>
  <si>
    <t>(1) Productos primarios</t>
  </si>
  <si>
    <t>(2) MRB: agro</t>
  </si>
  <si>
    <t>(3) MRB: otros</t>
  </si>
  <si>
    <t>(4)MBT: textiles, vestidos y calzado</t>
  </si>
  <si>
    <t>(5) MBT: otros</t>
  </si>
  <si>
    <t xml:space="preserve">(6) MTI: automoviles </t>
  </si>
  <si>
    <t>(7) MTI: procesos</t>
  </si>
  <si>
    <t>(8) MTI: ingeniería</t>
  </si>
  <si>
    <t xml:space="preserve">(9) MAT: electronicos y electricos </t>
  </si>
  <si>
    <t xml:space="preserve">(10) MAT: otros </t>
  </si>
  <si>
    <t>Porcentaje de 
Exportaciones del PIB a USA (1)</t>
  </si>
  <si>
    <t>Porcentaje de 
Exportaciones del PIB a USA (2)</t>
  </si>
  <si>
    <t>Porcentaje de 
Exportaciones del PIB a USA (3)</t>
  </si>
  <si>
    <t>Porcentaje de 
Exportaciones del PIB a USA (4)</t>
  </si>
  <si>
    <t>Porcentaje de 
Exportaciones del PIB a USA (5)</t>
  </si>
  <si>
    <t>Porcentaje de 
Exportaciones del PIB a USA (6)</t>
  </si>
  <si>
    <t>Porcentaje de 
Exportaciones del PIB a USA (7)</t>
  </si>
  <si>
    <t>Porcentaje de 
Exportaciones del PIB a USA (8)</t>
  </si>
  <si>
    <t>Porcentaje de 
Exportaciones del PIB a USA (9)</t>
  </si>
  <si>
    <t>Porcentaje de 
Exportaciones del PIB a USA (10)</t>
  </si>
  <si>
    <t>Porcentaje de 
Exportaciones del PIB a Colombia (1)</t>
  </si>
  <si>
    <t>Porcentaje de 
Exportaciones del PIB a Colombia (2)</t>
  </si>
  <si>
    <t>Porcentaje de 
Exportaciones del PIB a Colombia (3)</t>
  </si>
  <si>
    <t>Porcentaje de 
Exportaciones del PIB a Colombia (4)</t>
  </si>
  <si>
    <t>Porcentaje de 
Exportaciones del PIB a Colombia (5)</t>
  </si>
  <si>
    <t>Porcentaje de 
Exportaciones del PIB a Colombia (6)</t>
  </si>
  <si>
    <t>Porcentaje de 
Exportaciones del PIB a Colombia (7)</t>
  </si>
  <si>
    <t>Porcentaje de 
Exportaciones del PIB a Colombia (8)</t>
  </si>
  <si>
    <t>Porcentaje de 
Exportaciones del PIB a Colombia (9)</t>
  </si>
  <si>
    <t>Porcentaje de 
Exportaciones del PIB a Colombia (10)</t>
  </si>
  <si>
    <t>Apertura media por exportaciones de Colombia (US$miles)</t>
  </si>
  <si>
    <t>Apertura media por Importaciones en Colombia (US$miles)</t>
  </si>
  <si>
    <t xml:space="preserve">Balanza Comercial Absoluta Colombia (1)
</t>
  </si>
  <si>
    <t xml:space="preserve">Balanza Comercial Absoluta Colombia (2)
</t>
  </si>
  <si>
    <t xml:space="preserve">Balanza Comercial Absoluta Colombia (3)
</t>
  </si>
  <si>
    <t xml:space="preserve">Balanza Comercial Absoluta Colombia (4)
</t>
  </si>
  <si>
    <t xml:space="preserve">Balanza Comercial Absoluta Colombia (5)
</t>
  </si>
  <si>
    <t xml:space="preserve">Balanza Comercial Absoluta Colombia (6)
</t>
  </si>
  <si>
    <t xml:space="preserve">Balanza Comercial Absoluta Colombia (7)
</t>
  </si>
  <si>
    <t xml:space="preserve">Balanza Comercial Absoluta Colombia (8)
</t>
  </si>
  <si>
    <t xml:space="preserve">Balanza Comercial Absoluta Colombia (9)
</t>
  </si>
  <si>
    <t xml:space="preserve">Balanza Comercial Absoluta Colombia (10)
</t>
  </si>
  <si>
    <t>Porcentaje de 
Intercambio Comercial del PIB Colombia (1)</t>
  </si>
  <si>
    <t>Porcentaje de 
Intercambio Comercial del PIB Colombia (2)</t>
  </si>
  <si>
    <t>Porcentaje de 
Intercambio Comercial del PIB Colombia (3)</t>
  </si>
  <si>
    <t>Porcentaje de 
Intercambio Comercial del PIB Colombia (4)</t>
  </si>
  <si>
    <t>Porcentaje de 
Intercambio Comercial del PIB Colombia (5)</t>
  </si>
  <si>
    <t>Porcentaje de 
Intercambio Comercial del PIB Colombia (6)</t>
  </si>
  <si>
    <t>Porcentaje de 
Intercambio Comercial del PIB Colombia (7)</t>
  </si>
  <si>
    <t>Porcentaje de 
Intercambio Comercial del PIB Colombia (8)</t>
  </si>
  <si>
    <t>Porcentaje de 
Intercambio Comercial del PIB Colombia (9)</t>
  </si>
  <si>
    <t>Porcentaje de 
Intercambio Comercial del PIB Colombia (10)</t>
  </si>
  <si>
    <t>Apertura media por intercambio comercial de Colombia (US$miles)</t>
  </si>
  <si>
    <t xml:space="preserve">Balanza Comercial Absoluta Colombia (1)/2
</t>
  </si>
  <si>
    <t xml:space="preserve">Balanza Comercial Absoluta Colombia (2)/2
</t>
  </si>
  <si>
    <t xml:space="preserve">Balanza Comercial Absoluta Colombia (3)/2
</t>
  </si>
  <si>
    <t xml:space="preserve">Balanza Comercial Absoluta Colombia (4)/2
</t>
  </si>
  <si>
    <t xml:space="preserve">Balanza Comercial Absoluta Colombia (5)/2
</t>
  </si>
  <si>
    <t xml:space="preserve">Balanza Comercial Absoluta Colombia (6)/2
</t>
  </si>
  <si>
    <t>Balanza Comercial Absoluta Colombia (7)
/2</t>
  </si>
  <si>
    <t xml:space="preserve">Balanza Comercial Absoluta Colombia (8)/2
</t>
  </si>
  <si>
    <t xml:space="preserve">Balanza Comercial Absoluta Colombia (9)/2
</t>
  </si>
  <si>
    <t xml:space="preserve">Balanza Comercial Absoluta Colombia (10)/2
</t>
  </si>
  <si>
    <t>Apertura media por el promedio intercambio comercial de Colombia (US$miles)</t>
  </si>
  <si>
    <t>Apertura media por exportaciones  (US$ miles)</t>
  </si>
  <si>
    <t>Apertura media por importaciones (US$ miles)</t>
  </si>
  <si>
    <t>[LDC01] Primary products (Lall classification)</t>
  </si>
  <si>
    <t>[LDC02] Resource-based manufactures: agro-based (Lall classification)</t>
  </si>
  <si>
    <t>[LDC03] Resource-based manufactures: other (Lall classification)</t>
  </si>
  <si>
    <t>[LDC04] Low technology manufactures: textile, garment and footwear (Lall classification)</t>
  </si>
  <si>
    <t>[LDC05] Low technology manufactures: other products (Lall classification)</t>
  </si>
  <si>
    <t>[LDC06] Medium technology manufactures: automotive (Lall classification)</t>
  </si>
  <si>
    <t>[LDC07] Medium technology manufactures: process (Lall classification)</t>
  </si>
  <si>
    <t>[LDC08] Medium technology manufactures: engineering (Lall classification)</t>
  </si>
  <si>
    <t>[LDC09] High technology manufactures: electronic and electrical (Lall classification)</t>
  </si>
  <si>
    <t>[LDC10] High technology manufactures: other (Lall classification)</t>
  </si>
  <si>
    <t>Porcentaje de 
importaciones del PIB de USA (1)</t>
  </si>
  <si>
    <t>Porcentaje de 
importaciones del PIB de USA (2)</t>
  </si>
  <si>
    <t>Porcentaje de 
importaciones del PIB de USA (3)</t>
  </si>
  <si>
    <t>Porcentaje de 
importaciones del PIB de USA (4)</t>
  </si>
  <si>
    <t>Porcentaje de 
importaciones del PIB de USA (5)</t>
  </si>
  <si>
    <t>Porcentaje de 
importaciones del PIB de USA (6)</t>
  </si>
  <si>
    <t>Porcentaje de 
importaciones del PIB de USA (7)</t>
  </si>
  <si>
    <t>Porcentaje de 
importaciones del PIB de USA (8)</t>
  </si>
  <si>
    <t>Porcentaje de 
importaciones del PIB de USA (9)</t>
  </si>
  <si>
    <t>Porcentaje de 
importaciones del PIB de USA (10)</t>
  </si>
  <si>
    <t>Porcentaje de 
Intercambio Comercial Colombia (2)</t>
  </si>
  <si>
    <t>Porcentaje de 
Intercambio Comercial Colombia (3)</t>
  </si>
  <si>
    <t>Porcentaje de 
Intercambio Comercial Colombia (4)</t>
  </si>
  <si>
    <t>Porcentaje de 
Intercambio Comercial Colombia (5)</t>
  </si>
  <si>
    <t>Porcentaje de 
Intercambio Comercial Colombia (6)</t>
  </si>
  <si>
    <t>Porcentaje de 
Intercambio Comercial Colombia (7)</t>
  </si>
  <si>
    <t>Porcentaje de 
Intercambio Comercial Colombia (8)</t>
  </si>
  <si>
    <t>Porcentaje de 
Intercambio Comercial Colombia (9)</t>
  </si>
  <si>
    <t>Porcentaje de 
Intercambio Comercial Colombia (10)</t>
  </si>
  <si>
    <t>Porcentaje de 
Intercambio Comercial Colombia (1)</t>
  </si>
  <si>
    <t>Ventajas Comparativas Reveladas (US$ miles)</t>
  </si>
  <si>
    <t>Total Balanza Comercial de Colombia (1)</t>
  </si>
  <si>
    <t>Total Balanza Comercial de Colombia (2)</t>
  </si>
  <si>
    <t>Total Balanza Comercial de Colombia (3)</t>
  </si>
  <si>
    <t>Total Balanza Comercial de Colombia (4)</t>
  </si>
  <si>
    <t>Total Balanza Comercial de Colombia (5)</t>
  </si>
  <si>
    <t>Total Balanza Comercial de Colombia (6)</t>
  </si>
  <si>
    <t>Total Balanza Comercial de Colombia (7)</t>
  </si>
  <si>
    <t>Total Balanza Comercial de Colombia (8)</t>
  </si>
  <si>
    <t>Total Balanza Comercial de Colombia (9)</t>
  </si>
  <si>
    <t>Total Balanza Comercial de Colombia (10)</t>
  </si>
  <si>
    <t>VCR (1)</t>
  </si>
  <si>
    <t>VCR (2)</t>
  </si>
  <si>
    <t>VCR (3)</t>
  </si>
  <si>
    <t>VCR (4)</t>
  </si>
  <si>
    <t>VCR (5)</t>
  </si>
  <si>
    <t>VCR (6)</t>
  </si>
  <si>
    <t>VCR (7)</t>
  </si>
  <si>
    <t>VCR (8)</t>
  </si>
  <si>
    <t>VCR (9)</t>
  </si>
  <si>
    <t>VCR (10)</t>
  </si>
  <si>
    <t xml:space="preserve">  </t>
  </si>
  <si>
    <t>Indice de Balassa  (10)</t>
  </si>
  <si>
    <t>Indice de Balassa (9)</t>
  </si>
  <si>
    <t>Indice de Balassa (8)</t>
  </si>
  <si>
    <t>Indice de Balassa (7)</t>
  </si>
  <si>
    <t>Indice de Balassa (6)</t>
  </si>
  <si>
    <t>Indice de Balassa (5)</t>
  </si>
  <si>
    <t>Indice de Balassa (4)</t>
  </si>
  <si>
    <t>Indice de Balassa (3)</t>
  </si>
  <si>
    <t>Indice de Balassa (2)</t>
  </si>
  <si>
    <t>Indice de Balassa (1)</t>
  </si>
  <si>
    <t>Merchandise trade matrix – product groups, exports in thousands of dollars, annual, 1995-2015</t>
  </si>
  <si>
    <t/>
  </si>
  <si>
    <t>ECONOMY</t>
  </si>
  <si>
    <t xml:space="preserve">          Colombia</t>
  </si>
  <si>
    <t>PARTNER</t>
  </si>
  <si>
    <t>YEAR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</si>
  <si>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</si>
  <si>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</si>
  <si>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</si>
  <si>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</si>
  <si>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</si>
  <si>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</si>
  <si>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</si>
  <si>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</si>
  <si>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</si>
  <si>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</si>
  <si>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</si>
  <si>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</si>
  <si>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</si>
  <si>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</si>
  <si>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</si>
  <si>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</si>
  <si>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</si>
  <si>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</si>
  <si>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</si>
  <si>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</si>
  <si>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</si>
  <si>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TOTAL LALL</t>
  </si>
  <si>
    <t>Interpretación (1)</t>
  </si>
  <si>
    <t>Interpretación (2)</t>
  </si>
  <si>
    <t>Interpretación (3)</t>
  </si>
  <si>
    <t>Interpretación (4)</t>
  </si>
  <si>
    <t>Interpretación (5)</t>
  </si>
  <si>
    <t>Interpretación (6)</t>
  </si>
  <si>
    <t>Interpretación (7)</t>
  </si>
  <si>
    <t>Interpretación (8)</t>
  </si>
  <si>
    <t>Interpretación (9)</t>
  </si>
  <si>
    <t>Interpretación (10)</t>
  </si>
  <si>
    <t>IGLL (1)</t>
  </si>
  <si>
    <t>IGLL (2)</t>
  </si>
  <si>
    <t>IGLL (3)</t>
  </si>
  <si>
    <t>IGLL (4)</t>
  </si>
  <si>
    <t>IGLL (5)</t>
  </si>
  <si>
    <t>IGLL (6)</t>
  </si>
  <si>
    <t>IGLL (7)</t>
  </si>
  <si>
    <t>IGLL (8)</t>
  </si>
  <si>
    <t>IGLL (9)</t>
  </si>
  <si>
    <t>IGLL (10)</t>
  </si>
  <si>
    <t xml:space="preserve">   </t>
  </si>
  <si>
    <t>(10) Manufacturas de alta tecnología: otros (Clasificación Lall)</t>
  </si>
  <si>
    <t>(1) Productos primarios (Clasificación Lall)</t>
  </si>
  <si>
    <t>(2) Manufacturas de recursos basicos: agro (Clasificación Lall)</t>
  </si>
  <si>
    <t>(3) Manufacturas de recursos basicos: otros (Clasificación Lall)</t>
  </si>
  <si>
    <t>(4) Manufacturas de baja tecnología: textiles, prendas y calzado (Clasificación Lall)</t>
  </si>
  <si>
    <t>(5) Manufacturas de baja tecnología: otros productos (Clasificación Lall)</t>
  </si>
  <si>
    <t>(6) Manufacturas de tecnología intermedia: automotriz (Clasificación Lall)</t>
  </si>
  <si>
    <t>(7) Manufacturas de tecnología intermedia: procesos (Clasificación Lall)</t>
  </si>
  <si>
    <t>(9) Manufacturas de alta tecnología: electronicos and electricos (Clasificación Lall)</t>
  </si>
  <si>
    <t>(8) Manufacturas de tecnología intermedia: ingeniería (Clasificación Lall)</t>
  </si>
  <si>
    <t>CANADÁ</t>
  </si>
  <si>
    <t xml:space="preserve">          Canadá</t>
  </si>
  <si>
    <t>..</t>
  </si>
  <si>
    <t>Apertura media por exportaciones de Canadá (US$miles)</t>
  </si>
  <si>
    <t>Apertura media por importaciones a Canadá (US$miles)</t>
  </si>
  <si>
    <t>Apertura media por intercambio comercial de Canadá (US$miles)</t>
  </si>
  <si>
    <t>Apertura media por el promedio intercambio comercial de Canadá</t>
  </si>
  <si>
    <t>Pib Canadá
 (US$ Miles)</t>
  </si>
  <si>
    <t>Pib Canadá
 (US$ Billones)</t>
  </si>
  <si>
    <t>Porcentaje de 
Exportaciones del PIB a Canadá (1)</t>
  </si>
  <si>
    <t>Porcentaje de 
Exportaciones del PIB a Canadá (2)</t>
  </si>
  <si>
    <t>Porcentaje de 
Exportaciones del PIB a Canadá (3)</t>
  </si>
  <si>
    <t>Porcentaje de 
Exportaciones del PIB a Canadá (4)</t>
  </si>
  <si>
    <t>Porcentaje de 
Exportaciones del PIB a Canadá (5)</t>
  </si>
  <si>
    <t>Porcentaje de 
Exportaciones del PIB a Canadá (6)</t>
  </si>
  <si>
    <t>Porcentaje de 
Exportaciones del PIB a Canadá (7)</t>
  </si>
  <si>
    <t>Porcentaje de 
Exportaciones del PIB a Canadá (8)</t>
  </si>
  <si>
    <t>Porcentaje de 
Exportaciones del PIB a Canadá (9)</t>
  </si>
  <si>
    <t>Porcentaje de 
Exportaciones del PIB a Canadá (10)</t>
  </si>
  <si>
    <t>Total exportaciones a Canadá/PIB Colombia</t>
  </si>
  <si>
    <t>Total exportaciones a Colombia/PIB Canadá</t>
  </si>
  <si>
    <t>Total importaciones de Canadá/PIB Canadá</t>
  </si>
  <si>
    <t>Porcentaje de 
Importaciones del PIB en Canadá (1)</t>
  </si>
  <si>
    <t>Porcentaje de 
Importaciones del PIB en Canadá (2)</t>
  </si>
  <si>
    <t>Porcentaje de 
Importaciones del PIB en Canadá (3)</t>
  </si>
  <si>
    <t>Porcentaje de 
Importaciones del PIB en Canadá (4)</t>
  </si>
  <si>
    <t>Porcentaje de 
Importaciones del PIB en Canadá (5)</t>
  </si>
  <si>
    <t>Porcentaje de 
Importaciones del PIB en Canadá (6)</t>
  </si>
  <si>
    <t>Porcentaje de 
Importaciones del PIB en Canadá (7)</t>
  </si>
  <si>
    <t>Porcentaje de 
Importaciones del PIB en Canadá (8)</t>
  </si>
  <si>
    <t>Porcentaje de 
Importaciones del PIB en Canadá (9)</t>
  </si>
  <si>
    <t>Porcentaje de 
Importaciones del PIB en Canadá (10)</t>
  </si>
  <si>
    <t>Total intercambio absoluto en Canadá/PIB Canadá</t>
  </si>
  <si>
    <t>Balanza Comercial Absoluta Canadá
(1)</t>
  </si>
  <si>
    <t>Balanza Comercial Absoluta Canadá
(2)</t>
  </si>
  <si>
    <t>Balanza Comercial Absoluta Canadá
(3)</t>
  </si>
  <si>
    <t>Balanza Comercial Absoluta Canadá
(4)</t>
  </si>
  <si>
    <t>Balanza Comercial Absoluta Canadá
(5)</t>
  </si>
  <si>
    <t>Balanza Comercial Absoluta Canadá
(6)</t>
  </si>
  <si>
    <t>Balanza Comercial Absoluta Canadá
(7)</t>
  </si>
  <si>
    <t>Balanza Comercial Absoluta Canadá
(8)</t>
  </si>
  <si>
    <t>Balanza Comercial Absoluta Canadá
(9)</t>
  </si>
  <si>
    <t>Balanza Comercial Absoluta Canadá
(10)</t>
  </si>
  <si>
    <t>Porcentaje de 
Intercambio Comercial del PIB Canadá (1)</t>
  </si>
  <si>
    <t>Porcentaje de 
Intercambio Comercial del PIB Canadá (2)</t>
  </si>
  <si>
    <t>Porcentaje de 
Intercambio Comercial del PIB Canadá (3)</t>
  </si>
  <si>
    <t>Porcentaje de 
Intercambio Comercial del PIB Canadá (4)</t>
  </si>
  <si>
    <t>Porcentaje de 
Intercambio Comercial del PIB Canadá (5)</t>
  </si>
  <si>
    <t>Porcentaje de 
Intercambio Comercial del PIB Canadá (6)</t>
  </si>
  <si>
    <t>Porcentaje de 
Intercambio Comercial del PIB Canadá (7)</t>
  </si>
  <si>
    <t>Porcentaje de 
Intercambio Comercial del PIB Canadá (8)</t>
  </si>
  <si>
    <t>Porcentaje de 
Intercambio Comercial del PIB Canadá (9)</t>
  </si>
  <si>
    <t>Porcentaje de 
Intercambio Comercial del PIB Canadá (10)</t>
  </si>
  <si>
    <t>Total intercambio absoluto en Canadá/Canadá Colombia</t>
  </si>
  <si>
    <t>Balanza Comercial Absoluta Canadá
(1)/2</t>
  </si>
  <si>
    <t>Balanza Comercial Absoluta Canadá
(2)/2</t>
  </si>
  <si>
    <t>Balanza Comercial Absoluta Canadá
(3)/2</t>
  </si>
  <si>
    <t>Balanza Comercial Absoluta Canadá
(4)/2</t>
  </si>
  <si>
    <t>Balanza Comercial Absoluta Canadá
(5)/2</t>
  </si>
  <si>
    <t>Balanza Comercial Absoluta Canadá
(6)/2</t>
  </si>
  <si>
    <t>Balanza Comercial Absoluta Canadá
(7)/2</t>
  </si>
  <si>
    <t>Balanza Comercial Absoluta Canadá
(8)/2</t>
  </si>
  <si>
    <t>Balanza Comercial Absoluta Canadá
(9)/2</t>
  </si>
  <si>
    <t>Balanza Comercial Absoluta Canadá
(10)/2</t>
  </si>
  <si>
    <t>Porcentaje de 
Intercambio Comercial del PIB Canadá</t>
  </si>
  <si>
    <t>Porcentaje de 
Intercambio Comercial del PIB Canadá  (2)</t>
  </si>
  <si>
    <t>Total exportaciones a Canadá/Población Colombia</t>
  </si>
  <si>
    <t>Exportación por Habitante Canadá</t>
  </si>
  <si>
    <t>Total exportaciones a Colombia /Población Canadá</t>
  </si>
  <si>
    <t>Población Canadá</t>
  </si>
  <si>
    <t>Importaciones por Habitante Canadá</t>
  </si>
  <si>
    <t>Total importaciones de Canadá/Población Canadá</t>
  </si>
  <si>
    <t>Total importaciones
 de Canadá (US$)</t>
  </si>
  <si>
    <t>Intercambio Comercial  por Habitante Canadá</t>
  </si>
  <si>
    <t>Total intercambio comercial de Canadá/Población Canadá</t>
  </si>
  <si>
    <t>Total Balanza de Canadá (US$ millones)</t>
  </si>
  <si>
    <t>Total exportaciones
 a Canadá (US$ miles)</t>
  </si>
  <si>
    <t>Total Balanza de Canadá (US$ miles)</t>
  </si>
  <si>
    <t>Total exportaciones
 a Canadá (US$ millones)</t>
  </si>
  <si>
    <t>Total importaciones
 de Canadá (US$ millones)</t>
  </si>
  <si>
    <t>Total importaciones
 de Canadá (US$ miles)</t>
  </si>
  <si>
    <t>Apertura media por intercambio Comercial en Colombia  (US$ miles)</t>
  </si>
  <si>
    <t>PRODUCT/YEAR</t>
  </si>
  <si>
    <t xml:space="preserve">[LDC01] Primary products </t>
  </si>
  <si>
    <t xml:space="preserve">[LDC02] Resource-based manufactures: agro-based </t>
  </si>
  <si>
    <t xml:space="preserve">[LDC03] Resource-based manufactures: other </t>
  </si>
  <si>
    <t xml:space="preserve">[LDC04] Low technology manufactures: textile, garment and footwear </t>
  </si>
  <si>
    <t xml:space="preserve">[LDC05] Low technology manufactures: other products </t>
  </si>
  <si>
    <t xml:space="preserve">[LDC06] Medium technology manufactures: automotive </t>
  </si>
  <si>
    <t xml:space="preserve">[LDC07] Medium technology manufactures: process </t>
  </si>
  <si>
    <t xml:space="preserve">[LDC08] Medium technology manufactures: engineering </t>
  </si>
  <si>
    <t xml:space="preserve">[LDC09] High technology manufactures: electronic and electrical </t>
  </si>
  <si>
    <t xml:space="preserve">[LDC10] High technology manufactures: other </t>
  </si>
  <si>
    <t>Total</t>
  </si>
  <si>
    <t>Merchandise trade matrix – product groups,imports in thousands of dollars, annual, 1995-2015 (by United Nations)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</si>
</sst>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(&quot;$&quot;\ * #,##0_);_(&quot;$&quot;\ * \(#,##0\);_(&quot;$&quot;\ * &quot;-&quot;_);_(@_)"/>
    <numFmt numFmtId="41" formatCode="_(* #,##0_);_(* \(#,##0\);_(* &quot;-&quot;_);_(@_)"/>
    <numFmt numFmtId="164" formatCode="&quot;$&quot;\ #,##0.00"/>
    <numFmt numFmtId="165" formatCode="&quot;$&quot;\ #,##0"/>
    <numFmt numFmtId="166" formatCode="0.00000%"/>
    <numFmt numFmtId="167" formatCode="0.000000%"/>
    <numFmt numFmtId="168" formatCode="0.0000000%"/>
    <numFmt numFmtId="169" formatCode="[$$-409]#,##0"/>
    <numFmt numFmtId="170" formatCode="_-* #,##0.00\ &quot;€&quot;_-;\-* #,##0.00\ &quot;€&quot;_-;_-* &quot;-&quot;??\ &quot;€&quot;_-;_-@_-"/>
    <numFmt numFmtId="171" formatCode="0.0000%"/>
    <numFmt numFmtId="172" formatCode="&quot;$&quot;\ #,##0.000"/>
    <numFmt numFmtId="173" formatCode="&quot;$&quot;\ #,##0.0"/>
    <numFmt numFmtId="174" formatCode="0.000"/>
    <numFmt numFmtId="175" formatCode="&quot;$&quot;\ #,##0.0000"/>
    <numFmt numFmtId="176" formatCode="&quot;$&quot;\ #,##0.00000"/>
    <numFmt numFmtId="177" formatCode="0.000%"/>
    <numFmt numFmtId="178" formatCode="&quot;$&quot;\ #,##0.000000"/>
    <numFmt numFmtId="179" formatCode="0.000000000%"/>
    <numFmt numFmtId="180" formatCode="0.0000000000000%"/>
    <numFmt numFmtId="181" formatCode="0.00000000000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4B41"/>
        <bgColor indexed="64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9" fillId="0" borderId="0"/>
    <xf numFmtId="41" fontId="19" fillId="0" borderId="0" applyFont="0" applyFill="0" applyBorder="0" applyAlignment="0" applyProtection="0"/>
    <xf numFmtId="42" fontId="19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0" fontId="16" fillId="0" borderId="0" xfId="0" applyFont="1"/>
    <xf numFmtId="10" fontId="0" fillId="0" borderId="15" xfId="42" applyNumberFormat="1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6" fillId="33" borderId="11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0" fontId="0" fillId="0" borderId="0" xfId="42" applyNumberFormat="1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66" fontId="0" fillId="0" borderId="18" xfId="42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166" fontId="0" fillId="0" borderId="0" xfId="42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2" fontId="0" fillId="0" borderId="10" xfId="42" applyNumberFormat="1" applyFont="1" applyBorder="1" applyAlignment="1">
      <alignment horizontal="center"/>
    </xf>
    <xf numFmtId="0" fontId="13" fillId="33" borderId="10" xfId="0" applyFont="1" applyFill="1" applyBorder="1" applyAlignment="1">
      <alignment horizontal="center" vertical="center" wrapText="1"/>
    </xf>
    <xf numFmtId="164" fontId="0" fillId="34" borderId="10" xfId="0" applyNumberFormat="1" applyFont="1" applyFill="1" applyBorder="1" applyAlignment="1">
      <alignment horizontal="center"/>
    </xf>
    <xf numFmtId="0" fontId="0" fillId="0" borderId="21" xfId="0" applyBorder="1"/>
    <xf numFmtId="0" fontId="0" fillId="34" borderId="10" xfId="0" applyFont="1" applyFill="1" applyBorder="1" applyAlignment="1">
      <alignment horizontal="center" vertical="center"/>
    </xf>
    <xf numFmtId="0" fontId="0" fillId="35" borderId="10" xfId="0" applyFont="1" applyFill="1" applyBorder="1" applyAlignment="1">
      <alignment horizontal="center" vertical="center"/>
    </xf>
    <xf numFmtId="0" fontId="0" fillId="34" borderId="10" xfId="0" applyNumberFormat="1" applyFont="1" applyFill="1" applyBorder="1" applyAlignment="1">
      <alignment horizontal="center"/>
    </xf>
    <xf numFmtId="0" fontId="0" fillId="35" borderId="10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2" fontId="0" fillId="0" borderId="0" xfId="42" applyNumberFormat="1" applyFont="1" applyBorder="1" applyAlignment="1">
      <alignment horizontal="center"/>
    </xf>
    <xf numFmtId="164" fontId="0" fillId="0" borderId="17" xfId="0" applyNumberFormat="1" applyFont="1" applyFill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7" fontId="0" fillId="0" borderId="0" xfId="42" applyNumberFormat="1" applyFont="1" applyBorder="1" applyAlignment="1">
      <alignment horizontal="center"/>
    </xf>
    <xf numFmtId="0" fontId="0" fillId="0" borderId="0" xfId="0" applyBorder="1"/>
    <xf numFmtId="0" fontId="0" fillId="0" borderId="21" xfId="0" applyBorder="1" applyAlignment="1">
      <alignment horizontal="left"/>
    </xf>
    <xf numFmtId="0" fontId="0" fillId="0" borderId="0" xfId="0" applyBorder="1" applyAlignment="1">
      <alignment horizontal="left"/>
    </xf>
    <xf numFmtId="0" fontId="16" fillId="0" borderId="0" xfId="0" applyFont="1" applyAlignment="1">
      <alignment horizontal="center"/>
    </xf>
    <xf numFmtId="0" fontId="0" fillId="34" borderId="10" xfId="0" applyFont="1" applyFill="1" applyBorder="1" applyAlignment="1">
      <alignment horizontal="center"/>
    </xf>
    <xf numFmtId="0" fontId="0" fillId="35" borderId="10" xfId="0" applyFont="1" applyFill="1" applyBorder="1" applyAlignment="1">
      <alignment horizontal="center"/>
    </xf>
    <xf numFmtId="0" fontId="16" fillId="36" borderId="10" xfId="0" applyFont="1" applyFill="1" applyBorder="1" applyAlignment="1">
      <alignment horizontal="center" vertical="center" wrapText="1"/>
    </xf>
    <xf numFmtId="169" fontId="0" fillId="34" borderId="10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33" borderId="10" xfId="0" applyFont="1" applyFill="1" applyBorder="1" applyAlignment="1">
      <alignment horizontal="center" vertical="center"/>
    </xf>
    <xf numFmtId="171" fontId="0" fillId="0" borderId="15" xfId="42" applyNumberFormat="1" applyFont="1" applyBorder="1" applyAlignment="1">
      <alignment horizontal="center"/>
    </xf>
    <xf numFmtId="0" fontId="13" fillId="33" borderId="10" xfId="0" applyFont="1" applyFill="1" applyBorder="1" applyAlignment="1">
      <alignment horizontal="center" vertical="center"/>
    </xf>
    <xf numFmtId="172" fontId="0" fillId="34" borderId="10" xfId="0" applyNumberFormat="1" applyFont="1" applyFill="1" applyBorder="1" applyAlignment="1">
      <alignment horizontal="center"/>
    </xf>
    <xf numFmtId="173" fontId="0" fillId="34" borderId="10" xfId="0" applyNumberFormat="1" applyFont="1" applyFill="1" applyBorder="1" applyAlignment="1">
      <alignment horizontal="center" vertical="center"/>
    </xf>
    <xf numFmtId="173" fontId="0" fillId="35" borderId="10" xfId="0" applyNumberFormat="1" applyFont="1" applyFill="1" applyBorder="1" applyAlignment="1">
      <alignment horizontal="center" vertical="center"/>
    </xf>
    <xf numFmtId="168" fontId="0" fillId="0" borderId="0" xfId="42" applyNumberFormat="1" applyFont="1"/>
    <xf numFmtId="175" fontId="0" fillId="34" borderId="10" xfId="0" applyNumberFormat="1" applyFont="1" applyFill="1" applyBorder="1" applyAlignment="1">
      <alignment horizontal="center"/>
    </xf>
    <xf numFmtId="176" fontId="0" fillId="34" borderId="10" xfId="0" applyNumberFormat="1" applyFont="1" applyFill="1" applyBorder="1" applyAlignment="1">
      <alignment horizontal="center"/>
    </xf>
    <xf numFmtId="165" fontId="0" fillId="34" borderId="10" xfId="0" applyNumberFormat="1" applyFont="1" applyFill="1" applyBorder="1" applyAlignment="1">
      <alignment horizontal="center" vertical="center"/>
    </xf>
    <xf numFmtId="172" fontId="0" fillId="34" borderId="10" xfId="0" applyNumberFormat="1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2" fontId="0" fillId="34" borderId="10" xfId="0" applyNumberFormat="1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177" fontId="0" fillId="0" borderId="15" xfId="42" applyNumberFormat="1" applyFont="1" applyBorder="1" applyAlignment="1">
      <alignment horizontal="center"/>
    </xf>
    <xf numFmtId="0" fontId="13" fillId="33" borderId="22" xfId="0" applyFont="1" applyFill="1" applyBorder="1" applyAlignment="1">
      <alignment horizontal="center" wrapText="1"/>
    </xf>
    <xf numFmtId="0" fontId="13" fillId="33" borderId="22" xfId="0" applyFont="1" applyFill="1" applyBorder="1" applyAlignment="1">
      <alignment horizontal="center" vertical="center" wrapText="1"/>
    </xf>
    <xf numFmtId="165" fontId="21" fillId="0" borderId="10" xfId="42" applyNumberFormat="1" applyFont="1" applyBorder="1" applyAlignment="1">
      <alignment horizontal="center"/>
    </xf>
    <xf numFmtId="165" fontId="21" fillId="0" borderId="17" xfId="42" applyNumberFormat="1" applyFont="1" applyBorder="1" applyAlignment="1">
      <alignment horizontal="center"/>
    </xf>
    <xf numFmtId="0" fontId="20" fillId="33" borderId="23" xfId="0" applyFont="1" applyFill="1" applyBorder="1" applyAlignment="1">
      <alignment horizontal="center" vertical="center" wrapText="1"/>
    </xf>
    <xf numFmtId="0" fontId="20" fillId="33" borderId="23" xfId="0" applyFont="1" applyFill="1" applyBorder="1" applyAlignment="1">
      <alignment horizontal="center" wrapText="1"/>
    </xf>
    <xf numFmtId="0" fontId="16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6" fillId="33" borderId="13" xfId="0" applyFont="1" applyFill="1" applyBorder="1" applyAlignment="1">
      <alignment horizontal="center" wrapText="1"/>
    </xf>
    <xf numFmtId="0" fontId="16" fillId="33" borderId="12" xfId="0" applyFont="1" applyFill="1" applyBorder="1" applyAlignment="1">
      <alignment horizontal="center" wrapText="1"/>
    </xf>
    <xf numFmtId="0" fontId="0" fillId="0" borderId="0" xfId="0" applyAlignment="1"/>
    <xf numFmtId="167" fontId="0" fillId="0" borderId="0" xfId="42" applyNumberFormat="1" applyFont="1" applyFill="1" applyBorder="1" applyAlignment="1">
      <alignment horizontal="center"/>
    </xf>
    <xf numFmtId="0" fontId="16" fillId="33" borderId="23" xfId="0" applyFont="1" applyFill="1" applyBorder="1" applyAlignment="1">
      <alignment horizontal="center" wrapText="1"/>
    </xf>
    <xf numFmtId="178" fontId="0" fillId="34" borderId="10" xfId="0" applyNumberFormat="1" applyFont="1" applyFill="1" applyBorder="1" applyAlignment="1">
      <alignment horizontal="center"/>
    </xf>
    <xf numFmtId="0" fontId="19" fillId="0" borderId="0" xfId="44"/>
    <xf numFmtId="171" fontId="19" fillId="0" borderId="0" xfId="42" applyNumberFormat="1" applyFont="1"/>
    <xf numFmtId="0" fontId="18" fillId="0" borderId="0" xfId="0" applyFont="1" applyFill="1" applyBorder="1" applyAlignment="1"/>
    <xf numFmtId="0" fontId="19" fillId="0" borderId="0" xfId="44"/>
    <xf numFmtId="174" fontId="0" fillId="0" borderId="15" xfId="0" applyNumberFormat="1" applyBorder="1" applyAlignment="1">
      <alignment horizontal="center"/>
    </xf>
    <xf numFmtId="174" fontId="0" fillId="34" borderId="10" xfId="0" applyNumberFormat="1" applyFont="1" applyFill="1" applyBorder="1" applyAlignment="1">
      <alignment horizontal="center"/>
    </xf>
    <xf numFmtId="2" fontId="0" fillId="34" borderId="10" xfId="0" applyNumberFormat="1" applyFont="1" applyFill="1" applyBorder="1" applyAlignment="1">
      <alignment horizontal="center"/>
    </xf>
    <xf numFmtId="0" fontId="19" fillId="0" borderId="0" xfId="44"/>
    <xf numFmtId="2" fontId="0" fillId="0" borderId="10" xfId="0" applyNumberFormat="1" applyBorder="1" applyAlignment="1">
      <alignment horizontal="center" vertical="center"/>
    </xf>
    <xf numFmtId="165" fontId="21" fillId="35" borderId="10" xfId="0" applyNumberFormat="1" applyFont="1" applyFill="1" applyBorder="1" applyAlignment="1">
      <alignment horizontal="center"/>
    </xf>
    <xf numFmtId="171" fontId="21" fillId="0" borderId="10" xfId="42" applyNumberFormat="1" applyFont="1" applyBorder="1" applyAlignment="1">
      <alignment horizontal="center"/>
    </xf>
    <xf numFmtId="171" fontId="0" fillId="0" borderId="14" xfId="42" applyNumberFormat="1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164" fontId="0" fillId="0" borderId="0" xfId="0" applyNumberFormat="1"/>
    <xf numFmtId="180" fontId="0" fillId="0" borderId="15" xfId="42" applyNumberFormat="1" applyFont="1" applyBorder="1" applyAlignment="1">
      <alignment horizontal="center"/>
    </xf>
    <xf numFmtId="181" fontId="0" fillId="0" borderId="15" xfId="42" applyNumberFormat="1" applyFont="1" applyBorder="1" applyAlignment="1">
      <alignment horizontal="center"/>
    </xf>
    <xf numFmtId="179" fontId="0" fillId="0" borderId="10" xfId="42" applyNumberFormat="1" applyFont="1" applyBorder="1" applyAlignment="1">
      <alignment horizontal="center"/>
    </xf>
    <xf numFmtId="0" fontId="0" fillId="0" borderId="1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/>
    </xf>
    <xf numFmtId="0" fontId="22" fillId="34" borderId="10" xfId="0" applyFont="1" applyFill="1" applyBorder="1" applyAlignment="1">
      <alignment horizontal="left"/>
    </xf>
    <xf numFmtId="0" fontId="22" fillId="35" borderId="10" xfId="0" applyFont="1" applyFill="1" applyBorder="1" applyAlignment="1">
      <alignment horizontal="left"/>
    </xf>
    <xf numFmtId="0" fontId="23" fillId="33" borderId="22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2" fillId="35" borderId="10" xfId="0" applyFont="1" applyFill="1" applyBorder="1" applyAlignment="1">
      <alignment horizontal="center"/>
    </xf>
    <xf numFmtId="0" fontId="22" fillId="34" borderId="1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18" fillId="33" borderId="19" xfId="0" applyFont="1" applyFill="1" applyBorder="1" applyAlignment="1">
      <alignment horizontal="center"/>
    </xf>
    <xf numFmtId="0" fontId="18" fillId="33" borderId="0" xfId="0" applyFont="1" applyFill="1" applyBorder="1" applyAlignment="1">
      <alignment horizontal="center"/>
    </xf>
    <xf numFmtId="0" fontId="13" fillId="33" borderId="19" xfId="0" applyFont="1" applyFill="1" applyBorder="1" applyAlignment="1">
      <alignment horizontal="center" vertical="center"/>
    </xf>
    <xf numFmtId="0" fontId="13" fillId="33" borderId="0" xfId="0" applyFont="1" applyFill="1" applyBorder="1" applyAlignment="1">
      <alignment horizontal="center" vertical="center"/>
    </xf>
    <xf numFmtId="0" fontId="13" fillId="33" borderId="15" xfId="0" applyFont="1" applyFill="1" applyBorder="1" applyAlignment="1">
      <alignment horizontal="center" vertical="center"/>
    </xf>
    <xf numFmtId="0" fontId="13" fillId="33" borderId="20" xfId="0" applyFont="1" applyFill="1" applyBorder="1" applyAlignment="1">
      <alignment horizontal="center" vertical="center"/>
    </xf>
    <xf numFmtId="0" fontId="13" fillId="33" borderId="21" xfId="0" applyFont="1" applyFill="1" applyBorder="1" applyAlignment="1">
      <alignment horizontal="center" vertical="center"/>
    </xf>
    <xf numFmtId="0" fontId="13" fillId="33" borderId="14" xfId="0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/>
    </xf>
    <xf numFmtId="0" fontId="18" fillId="33" borderId="21" xfId="0" applyFont="1" applyFill="1" applyBorder="1" applyAlignment="1">
      <alignment horizontal="center"/>
    </xf>
    <xf numFmtId="0" fontId="19" fillId="0" borderId="0" xfId="44" applyFont="1"/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[0]" xfId="45"/>
    <cellStyle name="Currency [0]" xfId="46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 2" xfId="43"/>
    <cellStyle name="Neutral" xfId="8" builtinId="28" customBuiltin="1"/>
    <cellStyle name="Normal" xfId="0" builtinId="0"/>
    <cellStyle name="Normal 2" xfId="44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3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2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2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2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2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2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2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2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2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4" formatCode="0.00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4" formatCode="0.0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4" formatCode="0.0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4" formatCode="0.0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4" formatCode="0.0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4" formatCode="0.00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4" formatCode="0.0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4" formatCode="0.00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7" formatCode="0.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7" formatCode="0.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7" formatCode="0.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7" formatCode="0.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7" formatCode="0.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7" formatCode="0.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7" formatCode="0.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7" formatCode="0.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7" formatCode="0.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7" formatCode="0.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79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9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9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9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9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9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9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9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9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9" formatCode="0.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80" formatCode="0.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0" formatCode="0.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0" formatCode="0.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0" formatCode="0.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0" formatCode="0.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0" formatCode="0.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0" formatCode="0.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0" formatCode="0.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0" formatCode="0.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0" formatCode="0.0000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81" formatCode="0.0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1" formatCode="0.0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1" formatCode="0.0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1" formatCode="0.0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1" formatCode="0.0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1" formatCode="0.0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1" formatCode="0.0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1" formatCode="0.0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1" formatCode="0.000000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81" formatCode="0.000000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0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0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71" formatCode="0.00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004B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'Export '!$B$1</c:f>
              <c:strCache>
                <c:ptCount val="1"/>
                <c:pt idx="0">
                  <c:v>(1) Productos primarios</c:v>
                </c:pt>
              </c:strCache>
            </c:strRef>
          </c:tx>
          <c:spPr>
            <a:ln w="317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'!$B$2:$B$22</c:f>
              <c:numCache>
                <c:formatCode>General</c:formatCode>
                <c:ptCount val="21"/>
                <c:pt idx="0">
                  <c:v>138225.75899999999</c:v>
                </c:pt>
                <c:pt idx="1">
                  <c:v>85415.024999999994</c:v>
                </c:pt>
                <c:pt idx="2">
                  <c:v>126863.591</c:v>
                </c:pt>
                <c:pt idx="3">
                  <c:v>120004.02800000001</c:v>
                </c:pt>
                <c:pt idx="4">
                  <c:v>108924.518</c:v>
                </c:pt>
                <c:pt idx="5">
                  <c:v>113814.62300000001</c:v>
                </c:pt>
                <c:pt idx="6">
                  <c:v>122620.16499999999</c:v>
                </c:pt>
                <c:pt idx="7">
                  <c:v>139999.772</c:v>
                </c:pt>
                <c:pt idx="8">
                  <c:v>133900.875</c:v>
                </c:pt>
                <c:pt idx="9">
                  <c:v>121225.049</c:v>
                </c:pt>
                <c:pt idx="10">
                  <c:v>223642.12100000001</c:v>
                </c:pt>
                <c:pt idx="11">
                  <c:v>201604.88399999999</c:v>
                </c:pt>
                <c:pt idx="12">
                  <c:v>203838.53899999999</c:v>
                </c:pt>
                <c:pt idx="13">
                  <c:v>285060.304</c:v>
                </c:pt>
                <c:pt idx="14">
                  <c:v>320117.47100000002</c:v>
                </c:pt>
                <c:pt idx="15">
                  <c:v>460494.897</c:v>
                </c:pt>
                <c:pt idx="16">
                  <c:v>512881.13900000002</c:v>
                </c:pt>
                <c:pt idx="17">
                  <c:v>390624.11700000003</c:v>
                </c:pt>
                <c:pt idx="18">
                  <c:v>319148.24900000001</c:v>
                </c:pt>
                <c:pt idx="19">
                  <c:v>586318.92700000003</c:v>
                </c:pt>
                <c:pt idx="20">
                  <c:v>364717.93900000001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'Export '!$C$1</c:f>
              <c:strCache>
                <c:ptCount val="1"/>
                <c:pt idx="0">
                  <c:v>(2) MRB: agro</c:v>
                </c:pt>
              </c:strCache>
            </c:strRef>
          </c:tx>
          <c:spPr>
            <a:ln w="317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'!$C$2:$C$22</c:f>
              <c:numCache>
                <c:formatCode>General</c:formatCode>
                <c:ptCount val="21"/>
                <c:pt idx="0">
                  <c:v>2358.1790000000001</c:v>
                </c:pt>
                <c:pt idx="1">
                  <c:v>15290.669</c:v>
                </c:pt>
                <c:pt idx="2">
                  <c:v>5536.67</c:v>
                </c:pt>
                <c:pt idx="3">
                  <c:v>5196.3090000000002</c:v>
                </c:pt>
                <c:pt idx="4">
                  <c:v>668.70600000000002</c:v>
                </c:pt>
                <c:pt idx="5">
                  <c:v>17605.327000000001</c:v>
                </c:pt>
                <c:pt idx="6">
                  <c:v>3064.924</c:v>
                </c:pt>
                <c:pt idx="7">
                  <c:v>4487.0519999999997</c:v>
                </c:pt>
                <c:pt idx="8">
                  <c:v>19788.723000000002</c:v>
                </c:pt>
                <c:pt idx="9">
                  <c:v>9137.0130000000008</c:v>
                </c:pt>
                <c:pt idx="10">
                  <c:v>8662.0779999999995</c:v>
                </c:pt>
                <c:pt idx="11">
                  <c:v>26957.163</c:v>
                </c:pt>
                <c:pt idx="12">
                  <c:v>15495.832</c:v>
                </c:pt>
                <c:pt idx="13">
                  <c:v>4538.6940000000004</c:v>
                </c:pt>
                <c:pt idx="14">
                  <c:v>23512.376</c:v>
                </c:pt>
                <c:pt idx="15">
                  <c:v>16530.881000000001</c:v>
                </c:pt>
                <c:pt idx="16">
                  <c:v>40345.775000000001</c:v>
                </c:pt>
                <c:pt idx="17">
                  <c:v>16355.771000000001</c:v>
                </c:pt>
                <c:pt idx="18">
                  <c:v>22453.870999999999</c:v>
                </c:pt>
                <c:pt idx="19">
                  <c:v>9014.9860000000008</c:v>
                </c:pt>
                <c:pt idx="20">
                  <c:v>9178.1890000000003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'Export '!$D$1</c:f>
              <c:strCache>
                <c:ptCount val="1"/>
                <c:pt idx="0">
                  <c:v>(3) MRB: otros</c:v>
                </c:pt>
              </c:strCache>
            </c:strRef>
          </c:tx>
          <c:spPr>
            <a:ln w="317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'!$D$2:$D$22</c:f>
              <c:numCache>
                <c:formatCode>General</c:formatCode>
                <c:ptCount val="21"/>
                <c:pt idx="0">
                  <c:v>13597.804</c:v>
                </c:pt>
                <c:pt idx="1">
                  <c:v>326.166</c:v>
                </c:pt>
                <c:pt idx="2">
                  <c:v>1274.5219999999999</c:v>
                </c:pt>
                <c:pt idx="3">
                  <c:v>4854.1589999999997</c:v>
                </c:pt>
                <c:pt idx="4">
                  <c:v>1074.779</c:v>
                </c:pt>
                <c:pt idx="5">
                  <c:v>2471.7530000000002</c:v>
                </c:pt>
                <c:pt idx="6">
                  <c:v>2053.9859999999999</c:v>
                </c:pt>
                <c:pt idx="7">
                  <c:v>3820.9009999999998</c:v>
                </c:pt>
                <c:pt idx="8">
                  <c:v>3166.5329999999999</c:v>
                </c:pt>
                <c:pt idx="9">
                  <c:v>2766.0450000000001</c:v>
                </c:pt>
                <c:pt idx="10">
                  <c:v>40472.629999999997</c:v>
                </c:pt>
                <c:pt idx="11">
                  <c:v>19333.048999999999</c:v>
                </c:pt>
                <c:pt idx="12">
                  <c:v>23355.072</c:v>
                </c:pt>
                <c:pt idx="13">
                  <c:v>13151.753000000001</c:v>
                </c:pt>
                <c:pt idx="14">
                  <c:v>10230.421</c:v>
                </c:pt>
                <c:pt idx="15">
                  <c:v>22935.698</c:v>
                </c:pt>
                <c:pt idx="16">
                  <c:v>34778.953000000001</c:v>
                </c:pt>
                <c:pt idx="17">
                  <c:v>27694.620999999999</c:v>
                </c:pt>
                <c:pt idx="18">
                  <c:v>13669.82</c:v>
                </c:pt>
                <c:pt idx="19">
                  <c:v>34407.521999999997</c:v>
                </c:pt>
                <c:pt idx="20">
                  <c:v>13690.258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'Export '!$E$1</c:f>
              <c:strCache>
                <c:ptCount val="1"/>
                <c:pt idx="0">
                  <c:v>(4)MBT: textiles, vestidos y calzado</c:v>
                </c:pt>
              </c:strCache>
            </c:strRef>
          </c:tx>
          <c:spPr>
            <a:ln w="317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'!$E$2:$E$22</c:f>
              <c:numCache>
                <c:formatCode>General</c:formatCode>
                <c:ptCount val="21"/>
                <c:pt idx="0">
                  <c:v>4680.8220000000001</c:v>
                </c:pt>
                <c:pt idx="1">
                  <c:v>4122.2920000000004</c:v>
                </c:pt>
                <c:pt idx="2">
                  <c:v>4386.0129999999999</c:v>
                </c:pt>
                <c:pt idx="3">
                  <c:v>4921.0889999999999</c:v>
                </c:pt>
                <c:pt idx="4">
                  <c:v>3778.4940000000001</c:v>
                </c:pt>
                <c:pt idx="5">
                  <c:v>5711.1009999999997</c:v>
                </c:pt>
                <c:pt idx="6">
                  <c:v>7512.2740000000003</c:v>
                </c:pt>
                <c:pt idx="7">
                  <c:v>8014.8789999999999</c:v>
                </c:pt>
                <c:pt idx="8">
                  <c:v>8098.0749999999998</c:v>
                </c:pt>
                <c:pt idx="9">
                  <c:v>9867.768</c:v>
                </c:pt>
                <c:pt idx="10">
                  <c:v>10787.387000000001</c:v>
                </c:pt>
                <c:pt idx="11">
                  <c:v>9169.4079999999994</c:v>
                </c:pt>
                <c:pt idx="12">
                  <c:v>9096.4259999999995</c:v>
                </c:pt>
                <c:pt idx="13">
                  <c:v>7459.3090000000002</c:v>
                </c:pt>
                <c:pt idx="14">
                  <c:v>5896.8149999999996</c:v>
                </c:pt>
                <c:pt idx="15">
                  <c:v>6648.366</c:v>
                </c:pt>
                <c:pt idx="16">
                  <c:v>7011.3670000000002</c:v>
                </c:pt>
                <c:pt idx="17">
                  <c:v>10133.678</c:v>
                </c:pt>
                <c:pt idx="18">
                  <c:v>10581.567999999999</c:v>
                </c:pt>
                <c:pt idx="19">
                  <c:v>8328.5740000000005</c:v>
                </c:pt>
                <c:pt idx="20">
                  <c:v>8309.6569999999992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'Export '!$F$1</c:f>
              <c:strCache>
                <c:ptCount val="1"/>
                <c:pt idx="0">
                  <c:v>(5) MBT: otros</c:v>
                </c:pt>
              </c:strCache>
            </c:strRef>
          </c:tx>
          <c:spPr>
            <a:ln w="317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'!$F$2:$F$22</c:f>
              <c:numCache>
                <c:formatCode>General</c:formatCode>
                <c:ptCount val="21"/>
                <c:pt idx="0">
                  <c:v>556.36199999999997</c:v>
                </c:pt>
                <c:pt idx="1">
                  <c:v>732.346</c:v>
                </c:pt>
                <c:pt idx="2">
                  <c:v>537.61599999999999</c:v>
                </c:pt>
                <c:pt idx="3">
                  <c:v>1586.8889999999999</c:v>
                </c:pt>
                <c:pt idx="4">
                  <c:v>1096.847</c:v>
                </c:pt>
                <c:pt idx="5">
                  <c:v>1193.885</c:v>
                </c:pt>
                <c:pt idx="6">
                  <c:v>2154.9639999999999</c:v>
                </c:pt>
                <c:pt idx="7">
                  <c:v>1908.884</c:v>
                </c:pt>
                <c:pt idx="8">
                  <c:v>2811.7620000000002</c:v>
                </c:pt>
                <c:pt idx="9">
                  <c:v>3373.645</c:v>
                </c:pt>
                <c:pt idx="10">
                  <c:v>3603.9430000000002</c:v>
                </c:pt>
                <c:pt idx="11">
                  <c:v>2790.4609999999998</c:v>
                </c:pt>
                <c:pt idx="12">
                  <c:v>1753.239</c:v>
                </c:pt>
                <c:pt idx="13">
                  <c:v>2100.1179999999999</c:v>
                </c:pt>
                <c:pt idx="14">
                  <c:v>3821.5880000000002</c:v>
                </c:pt>
                <c:pt idx="15">
                  <c:v>4744.9129999999996</c:v>
                </c:pt>
                <c:pt idx="16">
                  <c:v>5756.7150000000001</c:v>
                </c:pt>
                <c:pt idx="17">
                  <c:v>5354.4359999999997</c:v>
                </c:pt>
                <c:pt idx="18">
                  <c:v>5818.3320000000003</c:v>
                </c:pt>
                <c:pt idx="19">
                  <c:v>5475.991</c:v>
                </c:pt>
                <c:pt idx="20">
                  <c:v>6056.2889999999998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'Export '!$G$1</c:f>
              <c:strCache>
                <c:ptCount val="1"/>
                <c:pt idx="0">
                  <c:v>(6) MTI: automoviles </c:v>
                </c:pt>
              </c:strCache>
            </c:strRef>
          </c:tx>
          <c:spPr>
            <a:ln w="317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'!$G$2:$G$22</c:f>
              <c:numCache>
                <c:formatCode>General</c:formatCode>
                <c:ptCount val="21"/>
                <c:pt idx="0">
                  <c:v>138.47300000000001</c:v>
                </c:pt>
                <c:pt idx="1">
                  <c:v>25.736000000000001</c:v>
                </c:pt>
                <c:pt idx="2">
                  <c:v>22.826000000000001</c:v>
                </c:pt>
                <c:pt idx="3">
                  <c:v>0</c:v>
                </c:pt>
                <c:pt idx="4">
                  <c:v>305.41500000000002</c:v>
                </c:pt>
                <c:pt idx="5">
                  <c:v>5</c:v>
                </c:pt>
                <c:pt idx="6">
                  <c:v>31.073</c:v>
                </c:pt>
                <c:pt idx="7">
                  <c:v>57.89</c:v>
                </c:pt>
                <c:pt idx="8">
                  <c:v>118.14</c:v>
                </c:pt>
                <c:pt idx="9">
                  <c:v>43.838999999999999</c:v>
                </c:pt>
                <c:pt idx="10">
                  <c:v>99.183999999999997</c:v>
                </c:pt>
                <c:pt idx="11">
                  <c:v>127.009</c:v>
                </c:pt>
                <c:pt idx="12">
                  <c:v>39.838000000000001</c:v>
                </c:pt>
                <c:pt idx="13">
                  <c:v>65.822999999999993</c:v>
                </c:pt>
                <c:pt idx="14">
                  <c:v>64.28</c:v>
                </c:pt>
                <c:pt idx="15">
                  <c:v>16.800999999999998</c:v>
                </c:pt>
                <c:pt idx="16">
                  <c:v>24.05</c:v>
                </c:pt>
                <c:pt idx="17">
                  <c:v>93.474999999999994</c:v>
                </c:pt>
                <c:pt idx="18">
                  <c:v>0</c:v>
                </c:pt>
                <c:pt idx="19">
                  <c:v>57.825000000000003</c:v>
                </c:pt>
                <c:pt idx="20">
                  <c:v>74.248999999999995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'Export '!$H$1</c:f>
              <c:strCache>
                <c:ptCount val="1"/>
                <c:pt idx="0">
                  <c:v>(7) MTI: procesos</c:v>
                </c:pt>
              </c:strCache>
            </c:strRef>
          </c:tx>
          <c:spPr>
            <a:ln w="31750" cap="rnd" cmpd="sng" algn="ctr">
              <a:solidFill>
                <a:schemeClr val="accent2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'!$H$2:$H$22</c:f>
              <c:numCache>
                <c:formatCode>General</c:formatCode>
                <c:ptCount val="21"/>
                <c:pt idx="0">
                  <c:v>1475.2929999999999</c:v>
                </c:pt>
                <c:pt idx="1">
                  <c:v>1702.116</c:v>
                </c:pt>
                <c:pt idx="2">
                  <c:v>3785.7840000000001</c:v>
                </c:pt>
                <c:pt idx="3">
                  <c:v>3033.9670000000001</c:v>
                </c:pt>
                <c:pt idx="4">
                  <c:v>3217.942</c:v>
                </c:pt>
                <c:pt idx="5">
                  <c:v>5354.585</c:v>
                </c:pt>
                <c:pt idx="6">
                  <c:v>3636.3420000000001</c:v>
                </c:pt>
                <c:pt idx="7">
                  <c:v>3186.9209999999998</c:v>
                </c:pt>
                <c:pt idx="8">
                  <c:v>4786.1270000000004</c:v>
                </c:pt>
                <c:pt idx="9">
                  <c:v>2349.5680000000002</c:v>
                </c:pt>
                <c:pt idx="10">
                  <c:v>3462.61</c:v>
                </c:pt>
                <c:pt idx="11">
                  <c:v>4842.7389999999996</c:v>
                </c:pt>
                <c:pt idx="12">
                  <c:v>4369.1220000000003</c:v>
                </c:pt>
                <c:pt idx="13">
                  <c:v>6370.3559999999998</c:v>
                </c:pt>
                <c:pt idx="14">
                  <c:v>8189.8770000000004</c:v>
                </c:pt>
                <c:pt idx="15">
                  <c:v>6118.2539999999999</c:v>
                </c:pt>
                <c:pt idx="16">
                  <c:v>5117.3140000000003</c:v>
                </c:pt>
                <c:pt idx="17">
                  <c:v>5855.33</c:v>
                </c:pt>
                <c:pt idx="18">
                  <c:v>8566.9279999999999</c:v>
                </c:pt>
                <c:pt idx="19">
                  <c:v>7071.107</c:v>
                </c:pt>
                <c:pt idx="20">
                  <c:v>6430.009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'Export '!$I$1</c:f>
              <c:strCache>
                <c:ptCount val="1"/>
                <c:pt idx="0">
                  <c:v>(8) MTI: ingeniería</c:v>
                </c:pt>
              </c:strCache>
            </c:strRef>
          </c:tx>
          <c:spPr>
            <a:ln w="31750" cap="rnd" cmpd="sng" algn="ctr">
              <a:solidFill>
                <a:schemeClr val="accent3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'!$I$2:$I$22</c:f>
              <c:numCache>
                <c:formatCode>General</c:formatCode>
                <c:ptCount val="21"/>
                <c:pt idx="0">
                  <c:v>1672.223</c:v>
                </c:pt>
                <c:pt idx="1">
                  <c:v>1092.423</c:v>
                </c:pt>
                <c:pt idx="2">
                  <c:v>1031.0709999999999</c:v>
                </c:pt>
                <c:pt idx="3">
                  <c:v>1077.8140000000001</c:v>
                </c:pt>
                <c:pt idx="4">
                  <c:v>875.42600000000004</c:v>
                </c:pt>
                <c:pt idx="5">
                  <c:v>2339.6970000000001</c:v>
                </c:pt>
                <c:pt idx="6">
                  <c:v>1136.491</c:v>
                </c:pt>
                <c:pt idx="7">
                  <c:v>1812.71</c:v>
                </c:pt>
                <c:pt idx="8">
                  <c:v>2216.67</c:v>
                </c:pt>
                <c:pt idx="9">
                  <c:v>4082.6990000000001</c:v>
                </c:pt>
                <c:pt idx="10">
                  <c:v>4882.4759999999997</c:v>
                </c:pt>
                <c:pt idx="11">
                  <c:v>5873.5709999999999</c:v>
                </c:pt>
                <c:pt idx="12">
                  <c:v>4765.1090000000004</c:v>
                </c:pt>
                <c:pt idx="13">
                  <c:v>5352.5020000000004</c:v>
                </c:pt>
                <c:pt idx="14">
                  <c:v>5394.08</c:v>
                </c:pt>
                <c:pt idx="15">
                  <c:v>3773.7040000000002</c:v>
                </c:pt>
                <c:pt idx="16">
                  <c:v>4107.6120000000001</c:v>
                </c:pt>
                <c:pt idx="17">
                  <c:v>4324.1779999999999</c:v>
                </c:pt>
                <c:pt idx="18">
                  <c:v>3543.1779999999999</c:v>
                </c:pt>
                <c:pt idx="19">
                  <c:v>4996.768</c:v>
                </c:pt>
                <c:pt idx="20">
                  <c:v>3459.0329999999999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'Export '!$J$1</c:f>
              <c:strCache>
                <c:ptCount val="1"/>
                <c:pt idx="0">
                  <c:v>(9) MAT: electronicos y electricos </c:v>
                </c:pt>
              </c:strCache>
            </c:strRef>
          </c:tx>
          <c:spPr>
            <a:ln w="31750" cap="rnd" cmpd="sng" algn="ctr">
              <a:solidFill>
                <a:schemeClr val="accent4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'!$J$2:$J$22</c:f>
              <c:numCache>
                <c:formatCode>General</c:formatCode>
                <c:ptCount val="21"/>
                <c:pt idx="0">
                  <c:v>757.67499999999995</c:v>
                </c:pt>
                <c:pt idx="1">
                  <c:v>593.245</c:v>
                </c:pt>
                <c:pt idx="2">
                  <c:v>8.8840000000000003</c:v>
                </c:pt>
                <c:pt idx="3">
                  <c:v>37.323</c:v>
                </c:pt>
                <c:pt idx="4">
                  <c:v>152.07499999999999</c:v>
                </c:pt>
                <c:pt idx="5">
                  <c:v>108.828</c:v>
                </c:pt>
                <c:pt idx="6">
                  <c:v>42.970999999999997</c:v>
                </c:pt>
                <c:pt idx="7">
                  <c:v>584.70899999999995</c:v>
                </c:pt>
                <c:pt idx="8">
                  <c:v>1188.6600000000001</c:v>
                </c:pt>
                <c:pt idx="9">
                  <c:v>1165.6210000000001</c:v>
                </c:pt>
                <c:pt idx="10">
                  <c:v>913.94500000000005</c:v>
                </c:pt>
                <c:pt idx="11">
                  <c:v>661.91499999999996</c:v>
                </c:pt>
                <c:pt idx="12">
                  <c:v>636.30600000000004</c:v>
                </c:pt>
                <c:pt idx="13">
                  <c:v>326.99900000000002</c:v>
                </c:pt>
                <c:pt idx="14">
                  <c:v>543.89499999999998</c:v>
                </c:pt>
                <c:pt idx="15">
                  <c:v>7637.85</c:v>
                </c:pt>
                <c:pt idx="16">
                  <c:v>589.03800000000001</c:v>
                </c:pt>
                <c:pt idx="17">
                  <c:v>869.44</c:v>
                </c:pt>
                <c:pt idx="18">
                  <c:v>1918.066</c:v>
                </c:pt>
                <c:pt idx="19">
                  <c:v>1355.67</c:v>
                </c:pt>
                <c:pt idx="20">
                  <c:v>1635.471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'Export '!$K$1</c:f>
              <c:strCache>
                <c:ptCount val="1"/>
                <c:pt idx="0">
                  <c:v>(10) MAT: otros </c:v>
                </c:pt>
              </c:strCache>
            </c:strRef>
          </c:tx>
          <c:spPr>
            <a:ln w="317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'!$K$2:$K$22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6.5</c:v>
                </c:pt>
                <c:pt idx="4">
                  <c:v>15.08</c:v>
                </c:pt>
                <c:pt idx="5">
                  <c:v>775.15</c:v>
                </c:pt>
                <c:pt idx="6">
                  <c:v>11.916</c:v>
                </c:pt>
                <c:pt idx="7">
                  <c:v>175.887</c:v>
                </c:pt>
                <c:pt idx="8">
                  <c:v>405.98200000000003</c:v>
                </c:pt>
                <c:pt idx="9">
                  <c:v>1657.9580000000001</c:v>
                </c:pt>
                <c:pt idx="10">
                  <c:v>1183.6300000000001</c:v>
                </c:pt>
                <c:pt idx="11">
                  <c:v>3472.1419999999998</c:v>
                </c:pt>
                <c:pt idx="12">
                  <c:v>2543.3739999999998</c:v>
                </c:pt>
                <c:pt idx="13">
                  <c:v>1697.28</c:v>
                </c:pt>
                <c:pt idx="14">
                  <c:v>7579.2250000000004</c:v>
                </c:pt>
                <c:pt idx="15">
                  <c:v>2969.4949999999999</c:v>
                </c:pt>
                <c:pt idx="16">
                  <c:v>3565.8119999999999</c:v>
                </c:pt>
                <c:pt idx="17">
                  <c:v>4979.91</c:v>
                </c:pt>
                <c:pt idx="18">
                  <c:v>4176.4430000000002</c:v>
                </c:pt>
                <c:pt idx="19">
                  <c:v>7569.598</c:v>
                </c:pt>
                <c:pt idx="20">
                  <c:v>3213.6460000000002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139696"/>
        <c:axId val="25063592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'Export '!$A$1</c15:sqref>
                        </c15:formulaRef>
                      </c:ext>
                    </c:extLst>
                    <c:strCache>
                      <c:ptCount val="1"/>
                      <c:pt idx="0">
                        <c:v>Año</c:v>
                      </c:pt>
                    </c:strCache>
                  </c:strRef>
                </c:tx>
                <c:spPr>
                  <a:ln w="31750" cap="rnd" cmpd="sng" algn="ctr">
                    <a:solidFill>
                      <a:schemeClr val="accent1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'Export '!$A$2:$A$22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'Export '!$A$2:$A$22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059E-4701-B93C-66C8EC548533}"/>
                  </c:ext>
                </c:extLst>
              </c15:ser>
            </c15:filteredLineSeries>
          </c:ext>
        </c:extLst>
      </c:lineChart>
      <c:catAx>
        <c:axId val="124139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0635928"/>
        <c:crosses val="autoZero"/>
        <c:auto val="1"/>
        <c:lblAlgn val="ctr"/>
        <c:lblOffset val="100"/>
        <c:noMultiLvlLbl val="0"/>
      </c:catAx>
      <c:valAx>
        <c:axId val="25063592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Exportaciones a Canadá por categorías LALL (miles de dólares)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413969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'Apertura '!$L$184</c:f>
              <c:strCache>
                <c:ptCount val="1"/>
                <c:pt idx="0">
                  <c:v>Pib Canadá
 (US$ Billones)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'Apertura '!$A$185:$A$205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'!$L$185:$L$205</c:f>
              <c:numCache>
                <c:formatCode>"$"\ #,##0</c:formatCode>
                <c:ptCount val="21"/>
                <c:pt idx="0">
                  <c:v>1136078115.2</c:v>
                </c:pt>
                <c:pt idx="1">
                  <c:v>1154380879.3</c:v>
                </c:pt>
                <c:pt idx="2">
                  <c:v>1203786215.7</c:v>
                </c:pt>
                <c:pt idx="3">
                  <c:v>1250514297.2</c:v>
                </c:pt>
                <c:pt idx="4">
                  <c:v>1315080987.7</c:v>
                </c:pt>
                <c:pt idx="5">
                  <c:v>1383237562.3</c:v>
                </c:pt>
                <c:pt idx="6">
                  <c:v>1407732197.0999999</c:v>
                </c:pt>
                <c:pt idx="7">
                  <c:v>1450105165.8</c:v>
                </c:pt>
                <c:pt idx="8">
                  <c:v>1476240024.2</c:v>
                </c:pt>
                <c:pt idx="9">
                  <c:v>1521796218.7</c:v>
                </c:pt>
                <c:pt idx="10">
                  <c:v>1570514731</c:v>
                </c:pt>
                <c:pt idx="11">
                  <c:v>1611715812.7</c:v>
                </c:pt>
                <c:pt idx="12">
                  <c:v>1644961443.4000001</c:v>
                </c:pt>
                <c:pt idx="13">
                  <c:v>1661416995.7</c:v>
                </c:pt>
                <c:pt idx="14">
                  <c:v>1612412045.3</c:v>
                </c:pt>
                <c:pt idx="15">
                  <c:v>1662131000</c:v>
                </c:pt>
                <c:pt idx="16">
                  <c:v>1714342174.8</c:v>
                </c:pt>
                <c:pt idx="17">
                  <c:v>1744265542.3</c:v>
                </c:pt>
                <c:pt idx="18">
                  <c:v>1782954541.4000001</c:v>
                </c:pt>
                <c:pt idx="19">
                  <c:v>1827045093</c:v>
                </c:pt>
                <c:pt idx="20">
                  <c:v>1846745549.3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620032"/>
        <c:axId val="247620424"/>
      </c:barChart>
      <c:lineChart>
        <c:grouping val="standard"/>
        <c:varyColors val="0"/>
        <c:ser>
          <c:idx val="1"/>
          <c:order val="1"/>
          <c:tx>
            <c:strRef>
              <c:f>'Apertura '!$M$184</c:f>
              <c:strCache>
                <c:ptCount val="1"/>
                <c:pt idx="0">
                  <c:v>Porcentaje de 
Intercambio Comercial del PIB Canadá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'Apertura '!$A$185:$A$205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'!$M$185:$M$205</c:f>
              <c:numCache>
                <c:formatCode>0.000000000%</c:formatCode>
                <c:ptCount val="21"/>
                <c:pt idx="0">
                  <c:v>1.3294091663178618E-9</c:v>
                </c:pt>
                <c:pt idx="1">
                  <c:v>1.3484023279594528E-9</c:v>
                </c:pt>
                <c:pt idx="2">
                  <c:v>1.3431360310599708E-9</c:v>
                </c:pt>
                <c:pt idx="3">
                  <c:v>1.2503446450000333E-9</c:v>
                </c:pt>
                <c:pt idx="4">
                  <c:v>8.3372703677936383E-10</c:v>
                </c:pt>
                <c:pt idx="5">
                  <c:v>8.7369349122540092E-10</c:v>
                </c:pt>
                <c:pt idx="6">
                  <c:v>1.0107643576890666E-9</c:v>
                </c:pt>
                <c:pt idx="7">
                  <c:v>9.713250653947848E-10</c:v>
                </c:pt>
                <c:pt idx="8">
                  <c:v>8.2167715961863434E-10</c:v>
                </c:pt>
                <c:pt idx="9">
                  <c:v>9.8819885443312416E-10</c:v>
                </c:pt>
                <c:pt idx="10">
                  <c:v>1.1248419515779761E-9</c:v>
                </c:pt>
                <c:pt idx="11">
                  <c:v>1.1287336053075134E-9</c:v>
                </c:pt>
                <c:pt idx="12">
                  <c:v>1.2876129550016174E-9</c:v>
                </c:pt>
                <c:pt idx="13">
                  <c:v>1.5253764506798224E-9</c:v>
                </c:pt>
                <c:pt idx="14">
                  <c:v>1.6917895416071911E-9</c:v>
                </c:pt>
                <c:pt idx="15">
                  <c:v>2.2367932310991131E-9</c:v>
                </c:pt>
                <c:pt idx="16">
                  <c:v>2.4909331828683421E-9</c:v>
                </c:pt>
                <c:pt idx="17">
                  <c:v>2.2505341186891601E-9</c:v>
                </c:pt>
                <c:pt idx="18">
                  <c:v>1.8534653342340115E-9</c:v>
                </c:pt>
                <c:pt idx="19">
                  <c:v>2.8796689091898624E-9</c:v>
                </c:pt>
                <c:pt idx="20">
                  <c:v>1.9589163658042883E-9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'Apertura '!$N$184</c:f>
              <c:strCache>
                <c:ptCount val="1"/>
                <c:pt idx="0">
                  <c:v>Porcentaje de 
Intercambio Comercial del PIB Canadá  (2)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'!$A$185:$A$205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'!$N$185:$N$205</c:f>
              <c:numCache>
                <c:formatCode>0.000000000%</c:formatCode>
                <c:ptCount val="21"/>
                <c:pt idx="0">
                  <c:v>3.8481104349328813E-10</c:v>
                </c:pt>
                <c:pt idx="1">
                  <c:v>4.2331032050385069E-10</c:v>
                </c:pt>
                <c:pt idx="2">
                  <c:v>3.7103148729799827E-10</c:v>
                </c:pt>
                <c:pt idx="3">
                  <c:v>3.1708691447018508E-10</c:v>
                </c:pt>
                <c:pt idx="4">
                  <c:v>2.1530620368499454E-10</c:v>
                </c:pt>
                <c:pt idx="5">
                  <c:v>2.8810781015616153E-10</c:v>
                </c:pt>
                <c:pt idx="6">
                  <c:v>2.0042846613954173E-10</c:v>
                </c:pt>
                <c:pt idx="7">
                  <c:v>1.8417059417388088E-10</c:v>
                </c:pt>
                <c:pt idx="8">
                  <c:v>2.3678158651024601E-10</c:v>
                </c:pt>
                <c:pt idx="9">
                  <c:v>2.244017831058368E-10</c:v>
                </c:pt>
                <c:pt idx="10">
                  <c:v>2.328374753716334E-10</c:v>
                </c:pt>
                <c:pt idx="11">
                  <c:v>2.8918342261543287E-10</c:v>
                </c:pt>
                <c:pt idx="12">
                  <c:v>2.7813475010960853E-10</c:v>
                </c:pt>
                <c:pt idx="13">
                  <c:v>2.6993361158620296E-10</c:v>
                </c:pt>
                <c:pt idx="14">
                  <c:v>2.5292806276705875E-10</c:v>
                </c:pt>
                <c:pt idx="15">
                  <c:v>3.1612793155292816E-10</c:v>
                </c:pt>
                <c:pt idx="16">
                  <c:v>4.0336054853265926E-10</c:v>
                </c:pt>
                <c:pt idx="17">
                  <c:v>3.1903633449424019E-10</c:v>
                </c:pt>
                <c:pt idx="18">
                  <c:v>3.3050240559543181E-10</c:v>
                </c:pt>
                <c:pt idx="19">
                  <c:v>2.5801235109417192E-10</c:v>
                </c:pt>
                <c:pt idx="20">
                  <c:v>2.3711554911610906E-10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'Apertura '!$O$184</c:f>
              <c:strCache>
                <c:ptCount val="1"/>
                <c:pt idx="0">
                  <c:v>Porcentaje de 
Intercambio Comercial del PIB Canadá (3)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'!$A$185:$A$205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'!$O$185:$O$205</c:f>
              <c:numCache>
                <c:formatCode>0.000000000%</c:formatCode>
                <c:ptCount val="21"/>
                <c:pt idx="0">
                  <c:v>7.6673807755433473E-11</c:v>
                </c:pt>
                <c:pt idx="1">
                  <c:v>2.9675015078881513E-11</c:v>
                </c:pt>
                <c:pt idx="2">
                  <c:v>3.9859170485764843E-11</c:v>
                </c:pt>
                <c:pt idx="3">
                  <c:v>5.7563716113584951E-11</c:v>
                </c:pt>
                <c:pt idx="4">
                  <c:v>2.693105620965704E-11</c:v>
                </c:pt>
                <c:pt idx="5">
                  <c:v>2.7400860873802492E-11</c:v>
                </c:pt>
                <c:pt idx="6">
                  <c:v>2.8517522780753908E-11</c:v>
                </c:pt>
                <c:pt idx="7">
                  <c:v>2.7574775914917991E-11</c:v>
                </c:pt>
                <c:pt idx="8">
                  <c:v>2.8451308263885503E-11</c:v>
                </c:pt>
                <c:pt idx="9">
                  <c:v>4.9206473297698435E-11</c:v>
                </c:pt>
                <c:pt idx="10">
                  <c:v>1.5247840422835232E-10</c:v>
                </c:pt>
                <c:pt idx="11">
                  <c:v>1.4031795073173695E-10</c:v>
                </c:pt>
                <c:pt idx="12">
                  <c:v>1.1455506495672796E-10</c:v>
                </c:pt>
                <c:pt idx="13">
                  <c:v>2.4325550180719149E-10</c:v>
                </c:pt>
                <c:pt idx="14">
                  <c:v>1.3016718066066657E-10</c:v>
                </c:pt>
                <c:pt idx="15">
                  <c:v>1.5591668767383557E-10</c:v>
                </c:pt>
                <c:pt idx="16">
                  <c:v>2.1473076402786753E-10</c:v>
                </c:pt>
                <c:pt idx="17">
                  <c:v>1.4249512701618887E-10</c:v>
                </c:pt>
                <c:pt idx="18">
                  <c:v>9.0950686758771214E-11</c:v>
                </c:pt>
                <c:pt idx="19">
                  <c:v>1.795587866204898E-10</c:v>
                </c:pt>
                <c:pt idx="20">
                  <c:v>8.8151987187247535E-11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'Apertura '!$P$184</c:f>
              <c:strCache>
                <c:ptCount val="1"/>
                <c:pt idx="0">
                  <c:v>Porcentaje de 
Intercambio Comercial del PIB Canadá (4)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'!$A$185:$A$205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'!$P$185:$P$205</c:f>
              <c:numCache>
                <c:formatCode>0.000000000%</c:formatCode>
                <c:ptCount val="21"/>
                <c:pt idx="0">
                  <c:v>2.9283650969848383E-11</c:v>
                </c:pt>
                <c:pt idx="1">
                  <c:v>2.5711717451521029E-11</c:v>
                </c:pt>
                <c:pt idx="2">
                  <c:v>3.1219193665668082E-11</c:v>
                </c:pt>
                <c:pt idx="3">
                  <c:v>3.2739701650489855E-11</c:v>
                </c:pt>
                <c:pt idx="4">
                  <c:v>2.2454632282111886E-11</c:v>
                </c:pt>
                <c:pt idx="5">
                  <c:v>3.2128013445575881E-11</c:v>
                </c:pt>
                <c:pt idx="6">
                  <c:v>3.9678967430786199E-11</c:v>
                </c:pt>
                <c:pt idx="7">
                  <c:v>3.4926363407621484E-11</c:v>
                </c:pt>
                <c:pt idx="8">
                  <c:v>3.3859680120167277E-11</c:v>
                </c:pt>
                <c:pt idx="9">
                  <c:v>5.2745179685469802E-11</c:v>
                </c:pt>
                <c:pt idx="10">
                  <c:v>5.5700333956307232E-11</c:v>
                </c:pt>
                <c:pt idx="11">
                  <c:v>4.3887026759081688E-11</c:v>
                </c:pt>
                <c:pt idx="12">
                  <c:v>4.7327936051245684E-11</c:v>
                </c:pt>
                <c:pt idx="13">
                  <c:v>3.5374364263824056E-11</c:v>
                </c:pt>
                <c:pt idx="14">
                  <c:v>2.970462490627736E-11</c:v>
                </c:pt>
                <c:pt idx="15">
                  <c:v>3.7413546224695892E-11</c:v>
                </c:pt>
                <c:pt idx="16">
                  <c:v>3.6885833487341684E-11</c:v>
                </c:pt>
                <c:pt idx="17">
                  <c:v>4.3655867270984162E-11</c:v>
                </c:pt>
                <c:pt idx="18">
                  <c:v>4.2344481167039581E-11</c:v>
                </c:pt>
                <c:pt idx="19">
                  <c:v>3.7245005753122918E-11</c:v>
                </c:pt>
                <c:pt idx="20">
                  <c:v>3.188580853616789E-11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'Apertura '!$Q$184</c:f>
              <c:strCache>
                <c:ptCount val="1"/>
                <c:pt idx="0">
                  <c:v>Porcentaje de 
Intercambio Comercial del PIB Canadá (5)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'Apertura '!$A$185:$A$205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'!$Q$185:$Q$205</c:f>
              <c:numCache>
                <c:formatCode>0.000000000%</c:formatCode>
                <c:ptCount val="21"/>
                <c:pt idx="0">
                  <c:v>4.6468855700742218E-11</c:v>
                </c:pt>
                <c:pt idx="1">
                  <c:v>3.353178807281723E-11</c:v>
                </c:pt>
                <c:pt idx="2">
                  <c:v>4.4320099619163637E-11</c:v>
                </c:pt>
                <c:pt idx="3">
                  <c:v>4.4735833988671966E-11</c:v>
                </c:pt>
                <c:pt idx="4">
                  <c:v>3.465432579913192E-11</c:v>
                </c:pt>
                <c:pt idx="5">
                  <c:v>3.6153659619282309E-11</c:v>
                </c:pt>
                <c:pt idx="6">
                  <c:v>3.3960955143660684E-11</c:v>
                </c:pt>
                <c:pt idx="7">
                  <c:v>2.3807469840267779E-11</c:v>
                </c:pt>
                <c:pt idx="8">
                  <c:v>2.8884767585886186E-11</c:v>
                </c:pt>
                <c:pt idx="9">
                  <c:v>3.1118854428784498E-11</c:v>
                </c:pt>
                <c:pt idx="10">
                  <c:v>3.7579548816088126E-11</c:v>
                </c:pt>
                <c:pt idx="11">
                  <c:v>3.9589752422362642E-11</c:v>
                </c:pt>
                <c:pt idx="12">
                  <c:v>4.917665111517713E-11</c:v>
                </c:pt>
                <c:pt idx="13">
                  <c:v>7.0372447316117213E-11</c:v>
                </c:pt>
                <c:pt idx="14">
                  <c:v>6.2994726004482047E-11</c:v>
                </c:pt>
                <c:pt idx="15">
                  <c:v>1.09734488436832E-10</c:v>
                </c:pt>
                <c:pt idx="16">
                  <c:v>1.0705791568209631E-10</c:v>
                </c:pt>
                <c:pt idx="17">
                  <c:v>1.2064340256502469E-10</c:v>
                </c:pt>
                <c:pt idx="18">
                  <c:v>1.0092502967501627E-10</c:v>
                </c:pt>
                <c:pt idx="19">
                  <c:v>8.6408058895128749E-11</c:v>
                </c:pt>
                <c:pt idx="20">
                  <c:v>8.4210523782741689E-11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'Apertura '!$R$184</c:f>
              <c:strCache>
                <c:ptCount val="1"/>
                <c:pt idx="0">
                  <c:v>Porcentaje de 
Intercambio Comercial del PIB Canadá (6)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'!$A$185:$A$205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'!$R$185:$R$205</c:f>
              <c:numCache>
                <c:formatCode>0.000000000%</c:formatCode>
                <c:ptCount val="21"/>
                <c:pt idx="0">
                  <c:v>4.6266924163702081E-11</c:v>
                </c:pt>
                <c:pt idx="1">
                  <c:v>1.5565174650931175E-11</c:v>
                </c:pt>
                <c:pt idx="2">
                  <c:v>6.1526879967578942E-11</c:v>
                </c:pt>
                <c:pt idx="3">
                  <c:v>0</c:v>
                </c:pt>
                <c:pt idx="4">
                  <c:v>8.1921760718645974E-12</c:v>
                </c:pt>
                <c:pt idx="5">
                  <c:v>1.2304281971420841E-11</c:v>
                </c:pt>
                <c:pt idx="6">
                  <c:v>9.2379999738517021E-12</c:v>
                </c:pt>
                <c:pt idx="7">
                  <c:v>1.5812560041016028E-11</c:v>
                </c:pt>
                <c:pt idx="8">
                  <c:v>3.6707658721938611E-11</c:v>
                </c:pt>
                <c:pt idx="9">
                  <c:v>6.9041307048162927E-11</c:v>
                </c:pt>
                <c:pt idx="10">
                  <c:v>1.2864878056339609E-10</c:v>
                </c:pt>
                <c:pt idx="11">
                  <c:v>1.9407659063417213E-10</c:v>
                </c:pt>
                <c:pt idx="12">
                  <c:v>1.9695610878899949E-10</c:v>
                </c:pt>
                <c:pt idx="13">
                  <c:v>2.4403961561087336E-10</c:v>
                </c:pt>
                <c:pt idx="14">
                  <c:v>2.046964241938487E-10</c:v>
                </c:pt>
                <c:pt idx="15">
                  <c:v>7.9431043642167792E-11</c:v>
                </c:pt>
                <c:pt idx="16">
                  <c:v>1.3099569520081321E-10</c:v>
                </c:pt>
                <c:pt idx="17">
                  <c:v>2.8455626621249458E-10</c:v>
                </c:pt>
                <c:pt idx="18">
                  <c:v>0</c:v>
                </c:pt>
                <c:pt idx="19">
                  <c:v>1.3794475898028643E-10</c:v>
                </c:pt>
                <c:pt idx="20">
                  <c:v>5.3774424981092875E-11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'Apertura '!$S$184</c:f>
              <c:strCache>
                <c:ptCount val="1"/>
                <c:pt idx="0">
                  <c:v>Porcentaje de 
Intercambio Comercial del PIB Canadá (7)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'!$A$185:$A$205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'!$S$185:$S$205</c:f>
              <c:numCache>
                <c:formatCode>0.000000000%</c:formatCode>
                <c:ptCount val="21"/>
                <c:pt idx="0">
                  <c:v>1.082276767371357E-10</c:v>
                </c:pt>
                <c:pt idx="1">
                  <c:v>6.8654216663791201E-11</c:v>
                </c:pt>
                <c:pt idx="2">
                  <c:v>9.5028733929703529E-11</c:v>
                </c:pt>
                <c:pt idx="3">
                  <c:v>7.1418195857473164E-11</c:v>
                </c:pt>
                <c:pt idx="4">
                  <c:v>6.2491778657473473E-11</c:v>
                </c:pt>
                <c:pt idx="5">
                  <c:v>7.6432608455343703E-11</c:v>
                </c:pt>
                <c:pt idx="6">
                  <c:v>8.1628306319001646E-11</c:v>
                </c:pt>
                <c:pt idx="7">
                  <c:v>6.2000620451827378E-11</c:v>
                </c:pt>
                <c:pt idx="8">
                  <c:v>9.3703796626814156E-11</c:v>
                </c:pt>
                <c:pt idx="9">
                  <c:v>1.1876586219565954E-10</c:v>
                </c:pt>
                <c:pt idx="10">
                  <c:v>1.8314335059872802E-10</c:v>
                </c:pt>
                <c:pt idx="11">
                  <c:v>1.8755789179333897E-10</c:v>
                </c:pt>
                <c:pt idx="12">
                  <c:v>1.9670011190731595E-10</c:v>
                </c:pt>
                <c:pt idx="13">
                  <c:v>3.7197220902367105E-10</c:v>
                </c:pt>
                <c:pt idx="14">
                  <c:v>2.1486679289569558E-10</c:v>
                </c:pt>
                <c:pt idx="15">
                  <c:v>3.4039857869205257E-10</c:v>
                </c:pt>
                <c:pt idx="16">
                  <c:v>4.06031663475354E-10</c:v>
                </c:pt>
                <c:pt idx="17">
                  <c:v>4.2996492323702076E-10</c:v>
                </c:pt>
                <c:pt idx="18">
                  <c:v>3.6142964671101398E-10</c:v>
                </c:pt>
                <c:pt idx="19">
                  <c:v>3.9268984807700088E-10</c:v>
                </c:pt>
                <c:pt idx="20">
                  <c:v>4.4410244568390691E-10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'Apertura '!$T$184</c:f>
              <c:strCache>
                <c:ptCount val="1"/>
                <c:pt idx="0">
                  <c:v>Porcentaje de 
Intercambio Comercial del PIB Canadá (8)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'!$A$185:$A$205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'!$T$185:$T$205</c:f>
              <c:numCache>
                <c:formatCode>0.000000000%</c:formatCode>
                <c:ptCount val="21"/>
                <c:pt idx="0">
                  <c:v>1.4369153653775092E-10</c:v>
                </c:pt>
                <c:pt idx="1">
                  <c:v>1.3879148370610055E-10</c:v>
                </c:pt>
                <c:pt idx="2">
                  <c:v>1.3833858356914563E-10</c:v>
                </c:pt>
                <c:pt idx="3">
                  <c:v>1.1228614523992345E-10</c:v>
                </c:pt>
                <c:pt idx="4">
                  <c:v>8.7028149650436912E-11</c:v>
                </c:pt>
                <c:pt idx="5">
                  <c:v>9.300277009980385E-11</c:v>
                </c:pt>
                <c:pt idx="6">
                  <c:v>8.5338447360571481E-11</c:v>
                </c:pt>
                <c:pt idx="7">
                  <c:v>1.0424489448432803E-10</c:v>
                </c:pt>
                <c:pt idx="8">
                  <c:v>2.6168428485018713E-10</c:v>
                </c:pt>
                <c:pt idx="9">
                  <c:v>1.1133610263845767E-10</c:v>
                </c:pt>
                <c:pt idx="10">
                  <c:v>1.6822828196700309E-10</c:v>
                </c:pt>
                <c:pt idx="11">
                  <c:v>1.8547438552409502E-10</c:v>
                </c:pt>
                <c:pt idx="12">
                  <c:v>2.5468590870681313E-10</c:v>
                </c:pt>
                <c:pt idx="13">
                  <c:v>3.3485618086240937E-10</c:v>
                </c:pt>
                <c:pt idx="14">
                  <c:v>4.4303105529523044E-10</c:v>
                </c:pt>
                <c:pt idx="15">
                  <c:v>3.8405037569240926E-10</c:v>
                </c:pt>
                <c:pt idx="16">
                  <c:v>5.7087363268897863E-10</c:v>
                </c:pt>
                <c:pt idx="17">
                  <c:v>5.6345324216177399E-10</c:v>
                </c:pt>
                <c:pt idx="18">
                  <c:v>4.0081614163805733E-10</c:v>
                </c:pt>
                <c:pt idx="19">
                  <c:v>5.7897856164188279E-10</c:v>
                </c:pt>
                <c:pt idx="20">
                  <c:v>2.8030129283171191E-10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'Apertura '!$U$184</c:f>
              <c:strCache>
                <c:ptCount val="1"/>
                <c:pt idx="0">
                  <c:v>Porcentaje de 
Intercambio Comercial del PIB Canadá (9)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'!$A$185:$A$205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'!$U$185:$U$205</c:f>
              <c:numCache>
                <c:formatCode>0.000000000%</c:formatCode>
                <c:ptCount val="21"/>
                <c:pt idx="0">
                  <c:v>6.8385882942849235E-10</c:v>
                </c:pt>
                <c:pt idx="1">
                  <c:v>3.7603405668259493E-10</c:v>
                </c:pt>
                <c:pt idx="2">
                  <c:v>2.7289095498487354E-10</c:v>
                </c:pt>
                <c:pt idx="3">
                  <c:v>6.1949131388147714E-10</c:v>
                </c:pt>
                <c:pt idx="4">
                  <c:v>1.2813333671160941E-10</c:v>
                </c:pt>
                <c:pt idx="5">
                  <c:v>1.2441450745007723E-10</c:v>
                </c:pt>
                <c:pt idx="6">
                  <c:v>1.4927923821939271E-10</c:v>
                </c:pt>
                <c:pt idx="7">
                  <c:v>5.0985477980289537E-11</c:v>
                </c:pt>
                <c:pt idx="8">
                  <c:v>5.2331743980363482E-11</c:v>
                </c:pt>
                <c:pt idx="9">
                  <c:v>7.4518255865344257E-11</c:v>
                </c:pt>
                <c:pt idx="10">
                  <c:v>5.867350887013106E-11</c:v>
                </c:pt>
                <c:pt idx="11">
                  <c:v>7.6013164997596229E-11</c:v>
                </c:pt>
                <c:pt idx="12">
                  <c:v>1.0347410310614211E-10</c:v>
                </c:pt>
                <c:pt idx="13">
                  <c:v>1.1839479523147869E-10</c:v>
                </c:pt>
                <c:pt idx="14">
                  <c:v>5.5020790286575771E-11</c:v>
                </c:pt>
                <c:pt idx="15">
                  <c:v>8.1611229800779846E-11</c:v>
                </c:pt>
                <c:pt idx="16">
                  <c:v>7.4158929220085129E-11</c:v>
                </c:pt>
                <c:pt idx="17">
                  <c:v>9.0932479117173461E-11</c:v>
                </c:pt>
                <c:pt idx="18">
                  <c:v>8.1679255762544021E-11</c:v>
                </c:pt>
                <c:pt idx="19">
                  <c:v>8.193154102956779E-11</c:v>
                </c:pt>
                <c:pt idx="20">
                  <c:v>8.0959556153619369E-11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'Apertura '!$V$184</c:f>
              <c:strCache>
                <c:ptCount val="1"/>
                <c:pt idx="0">
                  <c:v>Porcentaje de 
Intercambio Comercial del PIB Canadá (10)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'!$V$185:$V$205</c:f>
              <c:numCache>
                <c:formatCode>0.000000000%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3.7540782304619942E-11</c:v>
                </c:pt>
                <c:pt idx="4">
                  <c:v>2.0471560498402909E-11</c:v>
                </c:pt>
                <c:pt idx="5">
                  <c:v>3.3754100721762907E-11</c:v>
                </c:pt>
                <c:pt idx="6">
                  <c:v>8.6332848144245943E-11</c:v>
                </c:pt>
                <c:pt idx="7">
                  <c:v>3.3823829579243615E-11</c:v>
                </c:pt>
                <c:pt idx="8">
                  <c:v>6.38600962272975E-11</c:v>
                </c:pt>
                <c:pt idx="9">
                  <c:v>5.1940945856419088E-11</c:v>
                </c:pt>
                <c:pt idx="10">
                  <c:v>4.2681500323985173E-11</c:v>
                </c:pt>
                <c:pt idx="11">
                  <c:v>1.1828714683925864E-10</c:v>
                </c:pt>
                <c:pt idx="12">
                  <c:v>2.5003492127443501E-10</c:v>
                </c:pt>
                <c:pt idx="13">
                  <c:v>1.5918715812135352E-10</c:v>
                </c:pt>
                <c:pt idx="14">
                  <c:v>2.009846310343735E-10</c:v>
                </c:pt>
                <c:pt idx="15">
                  <c:v>3.3353295859351636E-10</c:v>
                </c:pt>
                <c:pt idx="16">
                  <c:v>1.496242166648702E-10</c:v>
                </c:pt>
                <c:pt idx="17">
                  <c:v>3.3522478993019784E-10</c:v>
                </c:pt>
                <c:pt idx="18">
                  <c:v>4.405922062281918E-10</c:v>
                </c:pt>
                <c:pt idx="19">
                  <c:v>3.7017133709025545E-10</c:v>
                </c:pt>
                <c:pt idx="20">
                  <c:v>2.4054080442667289E-10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959488"/>
        <c:axId val="239959096"/>
      </c:lineChart>
      <c:catAx>
        <c:axId val="24762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7620424"/>
        <c:crosses val="autoZero"/>
        <c:auto val="1"/>
        <c:lblAlgn val="ctr"/>
        <c:lblOffset val="100"/>
        <c:noMultiLvlLbl val="0"/>
      </c:catAx>
      <c:valAx>
        <c:axId val="247620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Miles de dólares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7620032"/>
        <c:crosses val="autoZero"/>
        <c:crossBetween val="between"/>
      </c:valAx>
      <c:valAx>
        <c:axId val="239959096"/>
        <c:scaling>
          <c:orientation val="minMax"/>
        </c:scaling>
        <c:delete val="0"/>
        <c:axPos val="r"/>
        <c:numFmt formatCode="0.0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959488"/>
        <c:crosses val="max"/>
        <c:crossBetween val="between"/>
      </c:valAx>
      <c:catAx>
        <c:axId val="239959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39959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'Apertura '!$B$57</c:f>
              <c:strCache>
                <c:ptCount val="1"/>
                <c:pt idx="0">
                  <c:v>(1) Productos primarios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'!$B$58:$B$78</c:f>
              <c:numCache>
                <c:formatCode>General</c:formatCode>
                <c:ptCount val="21"/>
                <c:pt idx="0">
                  <c:v>163836.77299999999</c:v>
                </c:pt>
                <c:pt idx="1">
                  <c:v>225898.948</c:v>
                </c:pt>
                <c:pt idx="2">
                  <c:v>196506.13699999999</c:v>
                </c:pt>
                <c:pt idx="3">
                  <c:v>192710.74299999999</c:v>
                </c:pt>
                <c:pt idx="4">
                  <c:v>110359.197</c:v>
                </c:pt>
                <c:pt idx="5">
                  <c:v>127890.508</c:v>
                </c:pt>
                <c:pt idx="6">
                  <c:v>161956.94099999999</c:v>
                </c:pt>
                <c:pt idx="7">
                  <c:v>141704.927</c:v>
                </c:pt>
                <c:pt idx="8">
                  <c:v>108697.667</c:v>
                </c:pt>
                <c:pt idx="9">
                  <c:v>179542.40700000001</c:v>
                </c:pt>
                <c:pt idx="10">
                  <c:v>129674.05</c:v>
                </c:pt>
                <c:pt idx="11">
                  <c:v>162234.67600000001</c:v>
                </c:pt>
                <c:pt idx="12">
                  <c:v>219776.19399999999</c:v>
                </c:pt>
                <c:pt idx="13">
                  <c:v>221796.96799999999</c:v>
                </c:pt>
                <c:pt idx="14">
                  <c:v>225454.89600000001</c:v>
                </c:pt>
                <c:pt idx="15">
                  <c:v>283073.777</c:v>
                </c:pt>
                <c:pt idx="16">
                  <c:v>341181.223</c:v>
                </c:pt>
                <c:pt idx="17">
                  <c:v>394481.70600000001</c:v>
                </c:pt>
                <c:pt idx="18">
                  <c:v>341780.63799999998</c:v>
                </c:pt>
                <c:pt idx="19">
                  <c:v>465938.06300000002</c:v>
                </c:pt>
                <c:pt idx="20" formatCode="&quot;$&quot;\ #,##0">
                  <c:v>358806.07699999999</c:v>
                </c:pt>
              </c:numCache>
            </c:numRef>
          </c:val>
        </c:ser>
        <c:ser>
          <c:idx val="1"/>
          <c:order val="1"/>
          <c:tx>
            <c:strRef>
              <c:f>'Apertura '!$C$57</c:f>
              <c:strCache>
                <c:ptCount val="1"/>
                <c:pt idx="0">
                  <c:v>(2) MRB: agro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'!$C$58:$C$78</c:f>
              <c:numCache>
                <c:formatCode>General</c:formatCode>
                <c:ptCount val="21"/>
                <c:pt idx="0">
                  <c:v>85076.902000000002</c:v>
                </c:pt>
                <c:pt idx="1">
                  <c:v>82441.599000000002</c:v>
                </c:pt>
                <c:pt idx="2">
                  <c:v>83791.847999999998</c:v>
                </c:pt>
                <c:pt idx="3">
                  <c:v>74108.035000000003</c:v>
                </c:pt>
                <c:pt idx="4">
                  <c:v>55960.313000000002</c:v>
                </c:pt>
                <c:pt idx="5">
                  <c:v>62098.982000000004</c:v>
                </c:pt>
                <c:pt idx="6">
                  <c:v>53364.997000000003</c:v>
                </c:pt>
                <c:pt idx="7">
                  <c:v>48926.294000000002</c:v>
                </c:pt>
                <c:pt idx="8">
                  <c:v>50120.567999999999</c:v>
                </c:pt>
                <c:pt idx="9">
                  <c:v>59161.743999999999</c:v>
                </c:pt>
                <c:pt idx="10">
                  <c:v>64472.858999999997</c:v>
                </c:pt>
                <c:pt idx="11">
                  <c:v>66259.135999999999</c:v>
                </c:pt>
                <c:pt idx="12">
                  <c:v>76008.356</c:v>
                </c:pt>
                <c:pt idx="13">
                  <c:v>85155.763999999996</c:v>
                </c:pt>
                <c:pt idx="14">
                  <c:v>58052.474999999999</c:v>
                </c:pt>
                <c:pt idx="15">
                  <c:v>88558.326000000001</c:v>
                </c:pt>
                <c:pt idx="16">
                  <c:v>97953.824999999997</c:v>
                </c:pt>
                <c:pt idx="17">
                  <c:v>94941.046000000002</c:v>
                </c:pt>
                <c:pt idx="18">
                  <c:v>95400.282000000007</c:v>
                </c:pt>
                <c:pt idx="19">
                  <c:v>85265.054000000004</c:v>
                </c:pt>
                <c:pt idx="20">
                  <c:v>78400.228000000003</c:v>
                </c:pt>
              </c:numCache>
            </c:numRef>
          </c:val>
        </c:ser>
        <c:ser>
          <c:idx val="2"/>
          <c:order val="2"/>
          <c:tx>
            <c:strRef>
              <c:f>'Apertura '!$D$57</c:f>
              <c:strCache>
                <c:ptCount val="1"/>
                <c:pt idx="0">
                  <c:v>(3) MRB: otros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'!$D$58:$D$78</c:f>
              <c:numCache>
                <c:formatCode>General</c:formatCode>
                <c:ptCount val="21"/>
                <c:pt idx="0">
                  <c:v>3823.683</c:v>
                </c:pt>
                <c:pt idx="1">
                  <c:v>6525.0879999999997</c:v>
                </c:pt>
                <c:pt idx="2">
                  <c:v>8321.8619999999992</c:v>
                </c:pt>
                <c:pt idx="3">
                  <c:v>9542.6910000000007</c:v>
                </c:pt>
                <c:pt idx="4">
                  <c:v>6008.5249999999996</c:v>
                </c:pt>
                <c:pt idx="5">
                  <c:v>5108.6270000000004</c:v>
                </c:pt>
                <c:pt idx="6">
                  <c:v>5975.0209999999997</c:v>
                </c:pt>
                <c:pt idx="7">
                  <c:v>4176.3639999999996</c:v>
                </c:pt>
                <c:pt idx="8">
                  <c:v>5233.6589999999997</c:v>
                </c:pt>
                <c:pt idx="9">
                  <c:v>12210.4</c:v>
                </c:pt>
                <c:pt idx="10">
                  <c:v>7421.2860000000001</c:v>
                </c:pt>
                <c:pt idx="11">
                  <c:v>25897.483</c:v>
                </c:pt>
                <c:pt idx="12">
                  <c:v>14332.661</c:v>
                </c:pt>
                <c:pt idx="13">
                  <c:v>67678.012000000002</c:v>
                </c:pt>
                <c:pt idx="14">
                  <c:v>31746.205000000002</c:v>
                </c:pt>
                <c:pt idx="15">
                  <c:v>28895.094000000001</c:v>
                </c:pt>
                <c:pt idx="16">
                  <c:v>38845.447999999997</c:v>
                </c:pt>
                <c:pt idx="17">
                  <c:v>22015.246999999999</c:v>
                </c:pt>
                <c:pt idx="18">
                  <c:v>18762.367999999999</c:v>
                </c:pt>
                <c:pt idx="19">
                  <c:v>31204.878000000001</c:v>
                </c:pt>
                <c:pt idx="20">
                  <c:v>18868.599999999999</c:v>
                </c:pt>
              </c:numCache>
            </c:numRef>
          </c:val>
        </c:ser>
        <c:ser>
          <c:idx val="3"/>
          <c:order val="3"/>
          <c:tx>
            <c:strRef>
              <c:f>'Apertura '!$E$57</c:f>
              <c:strCache>
                <c:ptCount val="1"/>
                <c:pt idx="0">
                  <c:v>(4)MBT: textiles, vestidos y calzado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'!$E$58:$E$78</c:f>
              <c:numCache>
                <c:formatCode>General</c:formatCode>
                <c:ptCount val="21"/>
                <c:pt idx="0">
                  <c:v>1972.8810000000001</c:v>
                </c:pt>
                <c:pt idx="1">
                  <c:v>1813.931</c:v>
                </c:pt>
                <c:pt idx="2">
                  <c:v>3130.2339999999999</c:v>
                </c:pt>
                <c:pt idx="3">
                  <c:v>3267.2040000000002</c:v>
                </c:pt>
                <c:pt idx="4">
                  <c:v>2127.4380000000001</c:v>
                </c:pt>
                <c:pt idx="5">
                  <c:v>3177.0340000000001</c:v>
                </c:pt>
                <c:pt idx="6">
                  <c:v>3659.1979999999999</c:v>
                </c:pt>
                <c:pt idx="7">
                  <c:v>2114.5010000000002</c:v>
                </c:pt>
                <c:pt idx="8">
                  <c:v>1898.9280000000001</c:v>
                </c:pt>
                <c:pt idx="9">
                  <c:v>6185.7150000000001</c:v>
                </c:pt>
                <c:pt idx="10">
                  <c:v>6708.2520000000004</c:v>
                </c:pt>
                <c:pt idx="11">
                  <c:v>4977.2749999999996</c:v>
                </c:pt>
                <c:pt idx="12">
                  <c:v>6474.1</c:v>
                </c:pt>
                <c:pt idx="13">
                  <c:v>4295.0050000000001</c:v>
                </c:pt>
                <c:pt idx="14">
                  <c:v>3682.404</c:v>
                </c:pt>
                <c:pt idx="15">
                  <c:v>5788.8770000000004</c:v>
                </c:pt>
                <c:pt idx="16">
                  <c:v>5635.6210000000001</c:v>
                </c:pt>
                <c:pt idx="17">
                  <c:v>5095.8069999999998</c:v>
                </c:pt>
                <c:pt idx="18">
                  <c:v>4518.0889999999999</c:v>
                </c:pt>
                <c:pt idx="19">
                  <c:v>5281.0870000000004</c:v>
                </c:pt>
                <c:pt idx="20">
                  <c:v>3467.3380000000002</c:v>
                </c:pt>
              </c:numCache>
            </c:numRef>
          </c:val>
        </c:ser>
        <c:ser>
          <c:idx val="4"/>
          <c:order val="4"/>
          <c:tx>
            <c:strRef>
              <c:f>'Apertura '!$F$57</c:f>
              <c:strCache>
                <c:ptCount val="1"/>
                <c:pt idx="0">
                  <c:v>(5) MBT: otros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'!$F$58:$F$78</c:f>
              <c:numCache>
                <c:formatCode>General</c:formatCode>
                <c:ptCount val="21"/>
                <c:pt idx="0">
                  <c:v>10002.088</c:v>
                </c:pt>
                <c:pt idx="1">
                  <c:v>7009.3450000000003</c:v>
                </c:pt>
                <c:pt idx="2">
                  <c:v>10132.769</c:v>
                </c:pt>
                <c:pt idx="3">
                  <c:v>9601.6710000000003</c:v>
                </c:pt>
                <c:pt idx="4">
                  <c:v>8017.8019999999997</c:v>
                </c:pt>
                <c:pt idx="5">
                  <c:v>8807.9349999999995</c:v>
                </c:pt>
                <c:pt idx="6">
                  <c:v>7406.6220000000003</c:v>
                </c:pt>
                <c:pt idx="7">
                  <c:v>4995.7830000000004</c:v>
                </c:pt>
                <c:pt idx="8">
                  <c:v>5716.4080000000004</c:v>
                </c:pt>
                <c:pt idx="9">
                  <c:v>6097.6660000000002</c:v>
                </c:pt>
                <c:pt idx="10">
                  <c:v>8199.9040000000005</c:v>
                </c:pt>
                <c:pt idx="11">
                  <c:v>9971.0249999999996</c:v>
                </c:pt>
                <c:pt idx="12">
                  <c:v>14425.5</c:v>
                </c:pt>
                <c:pt idx="13">
                  <c:v>21283.477999999999</c:v>
                </c:pt>
                <c:pt idx="14">
                  <c:v>16493.102999999999</c:v>
                </c:pt>
                <c:pt idx="15">
                  <c:v>31733.705999999998</c:v>
                </c:pt>
                <c:pt idx="16">
                  <c:v>30950.064999999999</c:v>
                </c:pt>
                <c:pt idx="17">
                  <c:v>36732.39</c:v>
                </c:pt>
                <c:pt idx="18">
                  <c:v>30170.616000000002</c:v>
                </c:pt>
                <c:pt idx="19">
                  <c:v>26098.293000000001</c:v>
                </c:pt>
                <c:pt idx="20">
                  <c:v>25046.793000000001</c:v>
                </c:pt>
              </c:numCache>
            </c:numRef>
          </c:val>
        </c:ser>
        <c:ser>
          <c:idx val="5"/>
          <c:order val="5"/>
          <c:tx>
            <c:strRef>
              <c:f>'Apertura '!$G$57</c:f>
              <c:strCache>
                <c:ptCount val="1"/>
                <c:pt idx="0">
                  <c:v>(6) MTI: automoviles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'!$G$58:$G$78</c:f>
              <c:numCache>
                <c:formatCode>General</c:formatCode>
                <c:ptCount val="21"/>
                <c:pt idx="0">
                  <c:v>10374.094999999999</c:v>
                </c:pt>
                <c:pt idx="1">
                  <c:v>3567.8919999999998</c:v>
                </c:pt>
                <c:pt idx="2">
                  <c:v>14790.216</c:v>
                </c:pt>
                <c:pt idx="3">
                  <c:v>11740.572</c:v>
                </c:pt>
                <c:pt idx="4">
                  <c:v>1849.26</c:v>
                </c:pt>
                <c:pt idx="5">
                  <c:v>3398.9490000000001</c:v>
                </c:pt>
                <c:pt idx="6">
                  <c:v>2569.8530000000001</c:v>
                </c:pt>
                <c:pt idx="7">
                  <c:v>4528.085</c:v>
                </c:pt>
                <c:pt idx="8">
                  <c:v>10719.723</c:v>
                </c:pt>
                <c:pt idx="9">
                  <c:v>20969.521000000001</c:v>
                </c:pt>
                <c:pt idx="10">
                  <c:v>40309.777000000002</c:v>
                </c:pt>
                <c:pt idx="11">
                  <c:v>62432.252999999997</c:v>
                </c:pt>
                <c:pt idx="12">
                  <c:v>64757.203000000001</c:v>
                </c:pt>
                <c:pt idx="13">
                  <c:v>81024.490000000005</c:v>
                </c:pt>
                <c:pt idx="14">
                  <c:v>65946.716</c:v>
                </c:pt>
                <c:pt idx="15">
                  <c:v>26388.159</c:v>
                </c:pt>
                <c:pt idx="16">
                  <c:v>44890.239000000001</c:v>
                </c:pt>
                <c:pt idx="17">
                  <c:v>99174.862999999998</c:v>
                </c:pt>
                <c:pt idx="18">
                  <c:v>69758.009000000005</c:v>
                </c:pt>
                <c:pt idx="19">
                  <c:v>50348.434000000001</c:v>
                </c:pt>
                <c:pt idx="20">
                  <c:v>19787.287</c:v>
                </c:pt>
              </c:numCache>
            </c:numRef>
          </c:val>
        </c:ser>
        <c:ser>
          <c:idx val="6"/>
          <c:order val="6"/>
          <c:tx>
            <c:strRef>
              <c:f>'Apertura '!$H$57</c:f>
              <c:strCache>
                <c:ptCount val="1"/>
                <c:pt idx="0">
                  <c:v>(7) MTI: procesos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'!$H$58:$H$78</c:f>
              <c:numCache>
                <c:formatCode>General</c:formatCode>
                <c:ptCount val="21"/>
                <c:pt idx="0">
                  <c:v>23115.725999999999</c:v>
                </c:pt>
                <c:pt idx="1">
                  <c:v>14148.507</c:v>
                </c:pt>
                <c:pt idx="2">
                  <c:v>19093.072</c:v>
                </c:pt>
                <c:pt idx="3">
                  <c:v>14827.928</c:v>
                </c:pt>
                <c:pt idx="4">
                  <c:v>13218.407999999999</c:v>
                </c:pt>
                <c:pt idx="5">
                  <c:v>15790.306</c:v>
                </c:pt>
                <c:pt idx="6">
                  <c:v>19345.816999999999</c:v>
                </c:pt>
                <c:pt idx="7">
                  <c:v>14794.563</c:v>
                </c:pt>
                <c:pt idx="8">
                  <c:v>22879.732</c:v>
                </c:pt>
                <c:pt idx="9">
                  <c:v>33797.919999999998</c:v>
                </c:pt>
                <c:pt idx="10">
                  <c:v>54063.256000000001</c:v>
                </c:pt>
                <c:pt idx="11">
                  <c:v>55615.264999999999</c:v>
                </c:pt>
                <c:pt idx="12">
                  <c:v>60343.697999999997</c:v>
                </c:pt>
                <c:pt idx="13">
                  <c:v>117229.834</c:v>
                </c:pt>
                <c:pt idx="14">
                  <c:v>61100.883999999998</c:v>
                </c:pt>
                <c:pt idx="15">
                  <c:v>107039.152</c:v>
                </c:pt>
                <c:pt idx="16">
                  <c:v>134098.12700000001</c:v>
                </c:pt>
                <c:pt idx="17">
                  <c:v>144139.26999999999</c:v>
                </c:pt>
                <c:pt idx="18">
                  <c:v>120315.598</c:v>
                </c:pt>
                <c:pt idx="19">
                  <c:v>136421.30499999999</c:v>
                </c:pt>
                <c:pt idx="20">
                  <c:v>157598.834</c:v>
                </c:pt>
              </c:numCache>
            </c:numRef>
          </c:val>
        </c:ser>
        <c:ser>
          <c:idx val="7"/>
          <c:order val="7"/>
          <c:tx>
            <c:strRef>
              <c:f>'Apertura '!$I$57</c:f>
              <c:strCache>
                <c:ptCount val="1"/>
                <c:pt idx="0">
                  <c:v>(8) MTI: ingeniería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'!$I$58:$I$78</c:f>
              <c:numCache>
                <c:formatCode>General</c:formatCode>
                <c:ptCount val="21"/>
                <c:pt idx="0">
                  <c:v>30976.739000000001</c:v>
                </c:pt>
                <c:pt idx="1">
                  <c:v>30951.223999999998</c:v>
                </c:pt>
                <c:pt idx="2">
                  <c:v>32274.945</c:v>
                </c:pt>
                <c:pt idx="3">
                  <c:v>27005.272000000001</c:v>
                </c:pt>
                <c:pt idx="4">
                  <c:v>22014.386999999999</c:v>
                </c:pt>
                <c:pt idx="5">
                  <c:v>23389.288</c:v>
                </c:pt>
                <c:pt idx="6">
                  <c:v>22890.244999999999</c:v>
                </c:pt>
                <c:pt idx="7">
                  <c:v>28420.502</c:v>
                </c:pt>
                <c:pt idx="8">
                  <c:v>75045.092999999993</c:v>
                </c:pt>
                <c:pt idx="9">
                  <c:v>29803.473000000002</c:v>
                </c:pt>
                <c:pt idx="10">
                  <c:v>47958.523000000001</c:v>
                </c:pt>
                <c:pt idx="11">
                  <c:v>53912.828999999998</c:v>
                </c:pt>
                <c:pt idx="12">
                  <c:v>79024.591</c:v>
                </c:pt>
                <c:pt idx="13">
                  <c:v>105914.648</c:v>
                </c:pt>
                <c:pt idx="14">
                  <c:v>137475.64199999999</c:v>
                </c:pt>
                <c:pt idx="15">
                  <c:v>123894.70299999999</c:v>
                </c:pt>
                <c:pt idx="16">
                  <c:v>191626.93700000001</c:v>
                </c:pt>
                <c:pt idx="17">
                  <c:v>192238.23699999999</c:v>
                </c:pt>
                <c:pt idx="18">
                  <c:v>139384.21400000001</c:v>
                </c:pt>
                <c:pt idx="19">
                  <c:v>206567.22</c:v>
                </c:pt>
                <c:pt idx="20">
                  <c:v>100070</c:v>
                </c:pt>
              </c:numCache>
            </c:numRef>
          </c:val>
        </c:ser>
        <c:ser>
          <c:idx val="8"/>
          <c:order val="8"/>
          <c:tx>
            <c:strRef>
              <c:f>'Apertura '!$J$57</c:f>
              <c:strCache>
                <c:ptCount val="1"/>
                <c:pt idx="0">
                  <c:v>(9) MAT: electronicos y electricos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'!$J$58:$J$78</c:f>
              <c:numCache>
                <c:formatCode>General</c:formatCode>
                <c:ptCount val="21"/>
                <c:pt idx="0">
                  <c:v>154625.73499999999</c:v>
                </c:pt>
                <c:pt idx="1">
                  <c:v>86224.06</c:v>
                </c:pt>
                <c:pt idx="2">
                  <c:v>65691.59</c:v>
                </c:pt>
                <c:pt idx="3">
                  <c:v>154899.226</c:v>
                </c:pt>
                <c:pt idx="4">
                  <c:v>33549.067999999999</c:v>
                </c:pt>
                <c:pt idx="5">
                  <c:v>34310.135999999999</c:v>
                </c:pt>
                <c:pt idx="6">
                  <c:v>41986.067000000003</c:v>
                </c:pt>
                <c:pt idx="7">
                  <c:v>14202.152</c:v>
                </c:pt>
                <c:pt idx="8">
                  <c:v>14262.183000000001</c:v>
                </c:pt>
                <c:pt idx="9">
                  <c:v>21514.699000000001</c:v>
                </c:pt>
                <c:pt idx="10">
                  <c:v>17515.577000000001</c:v>
                </c:pt>
                <c:pt idx="11">
                  <c:v>23840.409</c:v>
                </c:pt>
                <c:pt idx="12">
                  <c:v>33405.875999999997</c:v>
                </c:pt>
                <c:pt idx="13">
                  <c:v>39013.625999999997</c:v>
                </c:pt>
                <c:pt idx="14">
                  <c:v>17199.342000000001</c:v>
                </c:pt>
                <c:pt idx="15">
                  <c:v>19491.861000000001</c:v>
                </c:pt>
                <c:pt idx="16">
                  <c:v>24837.718000000001</c:v>
                </c:pt>
                <c:pt idx="17">
                  <c:v>30852.637999999999</c:v>
                </c:pt>
                <c:pt idx="18">
                  <c:v>27208.013999999999</c:v>
                </c:pt>
                <c:pt idx="19">
                  <c:v>28582.853999999999</c:v>
                </c:pt>
                <c:pt idx="20">
                  <c:v>28266.868999999999</c:v>
                </c:pt>
              </c:numCache>
            </c:numRef>
          </c:val>
        </c:ser>
        <c:ser>
          <c:idx val="9"/>
          <c:order val="9"/>
          <c:tx>
            <c:strRef>
              <c:f>'Apertura '!$K$57</c:f>
              <c:strCache>
                <c:ptCount val="1"/>
                <c:pt idx="0">
                  <c:v>(10) MAT: otros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'!$K$58:$K$78</c:f>
              <c:numCache>
                <c:formatCode>General</c:formatCode>
                <c:ptCount val="21"/>
                <c:pt idx="0">
                  <c:v>25708.13</c:v>
                </c:pt>
                <c:pt idx="1">
                  <c:v>35952.832999999999</c:v>
                </c:pt>
                <c:pt idx="2">
                  <c:v>20742.026999999998</c:v>
                </c:pt>
                <c:pt idx="3">
                  <c:v>9382.5570000000007</c:v>
                </c:pt>
                <c:pt idx="4">
                  <c:v>5369.2719999999999</c:v>
                </c:pt>
                <c:pt idx="5">
                  <c:v>8562.8379999999997</c:v>
                </c:pt>
                <c:pt idx="6">
                  <c:v>24294.79</c:v>
                </c:pt>
                <c:pt idx="7">
                  <c:v>9633.7350000000006</c:v>
                </c:pt>
                <c:pt idx="8">
                  <c:v>18448.583999999999</c:v>
                </c:pt>
                <c:pt idx="9">
                  <c:v>14150.749</c:v>
                </c:pt>
                <c:pt idx="10">
                  <c:v>12222.754999999999</c:v>
                </c:pt>
                <c:pt idx="11">
                  <c:v>34656.911</c:v>
                </c:pt>
                <c:pt idx="12">
                  <c:v>79716.187000000005</c:v>
                </c:pt>
                <c:pt idx="13">
                  <c:v>51197.97</c:v>
                </c:pt>
                <c:pt idx="14">
                  <c:v>57234.783000000003</c:v>
                </c:pt>
                <c:pt idx="15">
                  <c:v>107905.599</c:v>
                </c:pt>
                <c:pt idx="16">
                  <c:v>47735.608999999997</c:v>
                </c:pt>
                <c:pt idx="17">
                  <c:v>111964.3</c:v>
                </c:pt>
                <c:pt idx="18">
                  <c:v>152934.73199999999</c:v>
                </c:pt>
                <c:pt idx="19">
                  <c:v>127694.34699999999</c:v>
                </c:pt>
                <c:pt idx="20">
                  <c:v>85629.885999999999</c:v>
                </c:pt>
              </c:numCache>
            </c:numRef>
          </c:val>
        </c:ser>
        <c:ser>
          <c:idx val="10"/>
          <c:order val="10"/>
          <c:tx>
            <c:strRef>
              <c:f>'Apertura '!$L$57</c:f>
              <c:strCache>
                <c:ptCount val="1"/>
                <c:pt idx="0">
                  <c:v>Pib Canadá
 (US$ Miles)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'!$L$58:$L$78</c:f>
              <c:numCache>
                <c:formatCode>"$"\ #,##0.00</c:formatCode>
                <c:ptCount val="21"/>
                <c:pt idx="0">
                  <c:v>1136078115.2</c:v>
                </c:pt>
                <c:pt idx="1">
                  <c:v>1154380879.3</c:v>
                </c:pt>
                <c:pt idx="2">
                  <c:v>1203786215.7</c:v>
                </c:pt>
                <c:pt idx="3">
                  <c:v>1250514297.2</c:v>
                </c:pt>
                <c:pt idx="4">
                  <c:v>1315080987.7</c:v>
                </c:pt>
                <c:pt idx="5">
                  <c:v>1383237562.3</c:v>
                </c:pt>
                <c:pt idx="6">
                  <c:v>1407732197.0999999</c:v>
                </c:pt>
                <c:pt idx="7">
                  <c:v>1450105165.8</c:v>
                </c:pt>
                <c:pt idx="8">
                  <c:v>1476240024.2</c:v>
                </c:pt>
                <c:pt idx="9">
                  <c:v>1521796218.7</c:v>
                </c:pt>
                <c:pt idx="10">
                  <c:v>1570514731</c:v>
                </c:pt>
                <c:pt idx="11">
                  <c:v>1611715812.7</c:v>
                </c:pt>
                <c:pt idx="12">
                  <c:v>1644961443.4000001</c:v>
                </c:pt>
                <c:pt idx="13">
                  <c:v>1661416995.7</c:v>
                </c:pt>
                <c:pt idx="14">
                  <c:v>1612412045.3</c:v>
                </c:pt>
                <c:pt idx="15">
                  <c:v>1662131000</c:v>
                </c:pt>
                <c:pt idx="16">
                  <c:v>1714342174.8</c:v>
                </c:pt>
                <c:pt idx="17">
                  <c:v>1744265542.3</c:v>
                </c:pt>
                <c:pt idx="18">
                  <c:v>1782954541.4000001</c:v>
                </c:pt>
                <c:pt idx="19">
                  <c:v>1827045093</c:v>
                </c:pt>
                <c:pt idx="20">
                  <c:v>1846745549.3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9960272"/>
        <c:axId val="239960664"/>
      </c:barChart>
      <c:lineChart>
        <c:grouping val="standard"/>
        <c:varyColors val="0"/>
        <c:ser>
          <c:idx val="11"/>
          <c:order val="11"/>
          <c:tx>
            <c:strRef>
              <c:f>'Apertura '!$M$57</c:f>
              <c:strCache>
                <c:ptCount val="1"/>
                <c:pt idx="0">
                  <c:v>Porcentaje de 
Exportaciones del PIB a Colombia (1)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'!$M$58:$M$78</c:f>
              <c:numCache>
                <c:formatCode>0.0000%</c:formatCode>
                <c:ptCount val="21"/>
                <c:pt idx="0">
                  <c:v>1.4421259489815757E-4</c:v>
                </c:pt>
                <c:pt idx="1">
                  <c:v>1.9568840064033448E-4</c:v>
                </c:pt>
                <c:pt idx="2">
                  <c:v>1.6324006242730726E-4</c:v>
                </c:pt>
                <c:pt idx="3">
                  <c:v>1.5410518970594299E-4</c:v>
                </c:pt>
                <c:pt idx="4">
                  <c:v>8.3918175406833161E-5</c:v>
                </c:pt>
                <c:pt idx="5">
                  <c:v>9.2457370653922999E-5</c:v>
                </c:pt>
                <c:pt idx="6">
                  <c:v>1.1504811876409415E-4</c:v>
                </c:pt>
                <c:pt idx="7">
                  <c:v>9.7720448379910179E-5</c:v>
                </c:pt>
                <c:pt idx="8">
                  <c:v>7.3631432028748266E-5</c:v>
                </c:pt>
                <c:pt idx="9">
                  <c:v>1.1798058425547591E-4</c:v>
                </c:pt>
                <c:pt idx="10">
                  <c:v>8.256786608899372E-5</c:v>
                </c:pt>
                <c:pt idx="11">
                  <c:v>1.0065960433075299E-4</c:v>
                </c:pt>
                <c:pt idx="12">
                  <c:v>1.3360568108255515E-4</c:v>
                </c:pt>
                <c:pt idx="13">
                  <c:v>1.334986752717977E-4</c:v>
                </c:pt>
                <c:pt idx="14">
                  <c:v>1.3982461657811087E-4</c:v>
                </c:pt>
                <c:pt idx="15">
                  <c:v>1.7030774168823036E-4</c:v>
                </c:pt>
                <c:pt idx="16">
                  <c:v>1.990158254374178E-4</c:v>
                </c:pt>
                <c:pt idx="17">
                  <c:v>2.2615920364959675E-4</c:v>
                </c:pt>
                <c:pt idx="18">
                  <c:v>1.916934111688732E-4</c:v>
                </c:pt>
                <c:pt idx="19">
                  <c:v>2.5502274945766762E-4</c:v>
                </c:pt>
                <c:pt idx="20">
                  <c:v>1.9429102029567836E-4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'Apertura '!$N$57</c:f>
              <c:strCache>
                <c:ptCount val="1"/>
                <c:pt idx="0">
                  <c:v>Porcentaje de 
Exportaciones del PIB a Colombia (2)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'!$N$58:$N$78</c:f>
              <c:numCache>
                <c:formatCode>0.0000%</c:formatCode>
                <c:ptCount val="21"/>
                <c:pt idx="0">
                  <c:v>7.4886489636342214E-5</c:v>
                </c:pt>
                <c:pt idx="1">
                  <c:v>7.369916075843998E-5</c:v>
                </c:pt>
                <c:pt idx="2">
                  <c:v>6.8485249228460656E-5</c:v>
                </c:pt>
                <c:pt idx="3">
                  <c:v>6.7005909638631508E-5</c:v>
                </c:pt>
                <c:pt idx="4">
                  <c:v>5.635244953971286E-5</c:v>
                </c:pt>
                <c:pt idx="5">
                  <c:v>4.0456039168681272E-5</c:v>
                </c:pt>
                <c:pt idx="6">
                  <c:v>4.4112780916659483E-5</c:v>
                </c:pt>
                <c:pt idx="7">
                  <c:v>3.6800777115057986E-5</c:v>
                </c:pt>
                <c:pt idx="8">
                  <c:v>3.3142506095181919E-5</c:v>
                </c:pt>
                <c:pt idx="9">
                  <c:v>3.2935137690653268E-5</c:v>
                </c:pt>
                <c:pt idx="10">
                  <c:v>3.7670289130194731E-5</c:v>
                </c:pt>
                <c:pt idx="11">
                  <c:v>4.0002622355608035E-5</c:v>
                </c:pt>
                <c:pt idx="12">
                  <c:v>4.0280054140994219E-5</c:v>
                </c:pt>
                <c:pt idx="13">
                  <c:v>4.5749114278186142E-5</c:v>
                </c:pt>
                <c:pt idx="14">
                  <c:v>5.2812656819464657E-5</c:v>
                </c:pt>
                <c:pt idx="15">
                  <c:v>3.4926534069817604E-5</c:v>
                </c:pt>
                <c:pt idx="16">
                  <c:v>5.1657322150597773E-5</c:v>
                </c:pt>
                <c:pt idx="17">
                  <c:v>5.6157633470668375E-5</c:v>
                </c:pt>
                <c:pt idx="18">
                  <c:v>5.3249280223067831E-5</c:v>
                </c:pt>
                <c:pt idx="19">
                  <c:v>5.2215614363055025E-5</c:v>
                </c:pt>
                <c:pt idx="20">
                  <c:v>4.6170439686354905E-5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'Apertura '!$O$57</c:f>
              <c:strCache>
                <c:ptCount val="1"/>
                <c:pt idx="0">
                  <c:v>Porcentaje de 
Exportaciones del PIB a Colombia (3)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'!$O$58:$O$78</c:f>
              <c:numCache>
                <c:formatCode>0.0000%</c:formatCode>
                <c:ptCount val="21"/>
                <c:pt idx="0">
                  <c:v>3.3656866978085062E-6</c:v>
                </c:pt>
                <c:pt idx="1">
                  <c:v>3.3123235741037452E-6</c:v>
                </c:pt>
                <c:pt idx="2">
                  <c:v>5.4204707737126476E-6</c:v>
                </c:pt>
                <c:pt idx="3">
                  <c:v>6.654751583914957E-6</c:v>
                </c:pt>
                <c:pt idx="4">
                  <c:v>7.2563523381853547E-6</c:v>
                </c:pt>
                <c:pt idx="5">
                  <c:v>4.3438127793531218E-6</c:v>
                </c:pt>
                <c:pt idx="6">
                  <c:v>3.6289764562635086E-6</c:v>
                </c:pt>
                <c:pt idx="7">
                  <c:v>4.1204052926076408E-6</c:v>
                </c:pt>
                <c:pt idx="8">
                  <c:v>2.8290548498461441E-6</c:v>
                </c:pt>
                <c:pt idx="9">
                  <c:v>3.4391326090104704E-6</c:v>
                </c:pt>
                <c:pt idx="10">
                  <c:v>7.7747758483138987E-6</c:v>
                </c:pt>
                <c:pt idx="11">
                  <c:v>4.604587199257923E-6</c:v>
                </c:pt>
                <c:pt idx="12">
                  <c:v>1.5743519766926593E-5</c:v>
                </c:pt>
                <c:pt idx="13">
                  <c:v>8.6267692199460507E-6</c:v>
                </c:pt>
                <c:pt idx="14">
                  <c:v>4.1973149603585392E-5</c:v>
                </c:pt>
                <c:pt idx="15">
                  <c:v>1.9099700926100291E-5</c:v>
                </c:pt>
                <c:pt idx="16">
                  <c:v>1.6854916378272609E-5</c:v>
                </c:pt>
                <c:pt idx="17">
                  <c:v>2.2270375156742553E-5</c:v>
                </c:pt>
                <c:pt idx="18">
                  <c:v>1.2347621035090064E-5</c:v>
                </c:pt>
                <c:pt idx="19">
                  <c:v>1.026924188783555E-5</c:v>
                </c:pt>
                <c:pt idx="20">
                  <c:v>1.6897226589677208E-5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'Apertura '!$P$57</c:f>
              <c:strCache>
                <c:ptCount val="1"/>
                <c:pt idx="0">
                  <c:v>Porcentaje de 
Exportaciones del PIB a Colombia (4)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'!$P$58:$P$78</c:f>
              <c:numCache>
                <c:formatCode>0.0000%</c:formatCode>
                <c:ptCount val="21"/>
                <c:pt idx="0">
                  <c:v>1.7365716085928525E-6</c:v>
                </c:pt>
                <c:pt idx="1">
                  <c:v>1.7090381826112078E-6</c:v>
                </c:pt>
                <c:pt idx="2">
                  <c:v>1.5068547690132849E-6</c:v>
                </c:pt>
                <c:pt idx="3">
                  <c:v>2.5031573065648591E-6</c:v>
                </c:pt>
                <c:pt idx="4">
                  <c:v>2.4844127704364043E-6</c:v>
                </c:pt>
                <c:pt idx="5">
                  <c:v>1.5380134678113925E-6</c:v>
                </c:pt>
                <c:pt idx="6">
                  <c:v>2.2568454472696241E-6</c:v>
                </c:pt>
                <c:pt idx="7">
                  <c:v>2.5234018099516792E-6</c:v>
                </c:pt>
                <c:pt idx="8">
                  <c:v>1.4323558265166836E-6</c:v>
                </c:pt>
                <c:pt idx="9">
                  <c:v>1.2478201592734711E-6</c:v>
                </c:pt>
                <c:pt idx="10">
                  <c:v>3.9386545556700036E-6</c:v>
                </c:pt>
                <c:pt idx="11">
                  <c:v>4.1621804211017284E-6</c:v>
                </c:pt>
                <c:pt idx="12">
                  <c:v>3.0257700081482646E-6</c:v>
                </c:pt>
                <c:pt idx="13">
                  <c:v>3.8967339426260573E-6</c:v>
                </c:pt>
                <c:pt idx="14">
                  <c:v>2.6637142860098679E-6</c:v>
                </c:pt>
                <c:pt idx="15">
                  <c:v>2.2154715843697037E-6</c:v>
                </c:pt>
                <c:pt idx="16">
                  <c:v>3.3767337029291408E-6</c:v>
                </c:pt>
                <c:pt idx="17">
                  <c:v>3.2309421147933894E-6</c:v>
                </c:pt>
                <c:pt idx="18">
                  <c:v>2.8580689421272083E-6</c:v>
                </c:pt>
                <c:pt idx="19">
                  <c:v>2.4728940830799734E-6</c:v>
                </c:pt>
                <c:pt idx="20">
                  <c:v>2.8596722499219076E-6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'Apertura '!$Q$57</c:f>
              <c:strCache>
                <c:ptCount val="1"/>
                <c:pt idx="0">
                  <c:v>Porcentaje de 
Exportaciones del PIB a Colombia (5)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'!$Q$58:$Q$78</c:f>
              <c:numCache>
                <c:formatCode>0.0000%</c:formatCode>
                <c:ptCount val="21"/>
                <c:pt idx="0">
                  <c:v>8.8040495333713815E-6</c:v>
                </c:pt>
                <c:pt idx="1">
                  <c:v>8.6644609065814763E-6</c:v>
                </c:pt>
                <c:pt idx="2">
                  <c:v>5.8227490135564278E-6</c:v>
                </c:pt>
                <c:pt idx="3">
                  <c:v>8.102881368640141E-6</c:v>
                </c:pt>
                <c:pt idx="4">
                  <c:v>7.3012012870726413E-6</c:v>
                </c:pt>
                <c:pt idx="5">
                  <c:v>5.7964027427568359E-6</c:v>
                </c:pt>
                <c:pt idx="6">
                  <c:v>6.2568257074355436E-6</c:v>
                </c:pt>
                <c:pt idx="7">
                  <c:v>5.1076447244527154E-6</c:v>
                </c:pt>
                <c:pt idx="8">
                  <c:v>3.3841265093102333E-6</c:v>
                </c:pt>
                <c:pt idx="9">
                  <c:v>3.7563557654803893E-6</c:v>
                </c:pt>
                <c:pt idx="10">
                  <c:v>3.8825907708088861E-6</c:v>
                </c:pt>
                <c:pt idx="11">
                  <c:v>5.087686014734352E-6</c:v>
                </c:pt>
                <c:pt idx="12">
                  <c:v>6.0615554486132577E-6</c:v>
                </c:pt>
                <c:pt idx="13">
                  <c:v>8.6826486290530249E-6</c:v>
                </c:pt>
                <c:pt idx="14">
                  <c:v>1.3199776113084089E-5</c:v>
                </c:pt>
                <c:pt idx="15">
                  <c:v>9.9228658872254945E-6</c:v>
                </c:pt>
                <c:pt idx="16">
                  <c:v>1.8510718843921658E-5</c:v>
                </c:pt>
                <c:pt idx="17">
                  <c:v>1.774389520943528E-5</c:v>
                </c:pt>
                <c:pt idx="18">
                  <c:v>2.0601977867117817E-5</c:v>
                </c:pt>
                <c:pt idx="19">
                  <c:v>1.6513339553354966E-5</c:v>
                </c:pt>
                <c:pt idx="20">
                  <c:v>1.4132045971299314E-5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'Apertura '!$R$57</c:f>
              <c:strCache>
                <c:ptCount val="1"/>
                <c:pt idx="0">
                  <c:v>Porcentaje de 
Exportaciones del PIB a Colombia (6)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'!$R$58:$R$78</c:f>
              <c:numCache>
                <c:formatCode>0.0000%</c:formatCode>
                <c:ptCount val="21"/>
                <c:pt idx="0">
                  <c:v>9.1314979676144001E-6</c:v>
                </c:pt>
                <c:pt idx="1">
                  <c:v>8.9867176302250453E-6</c:v>
                </c:pt>
                <c:pt idx="2">
                  <c:v>2.9638917221902855E-6</c:v>
                </c:pt>
                <c:pt idx="3">
                  <c:v>1.1827306599465882E-5</c:v>
                </c:pt>
                <c:pt idx="4">
                  <c:v>8.9276418029079529E-6</c:v>
                </c:pt>
                <c:pt idx="5">
                  <c:v>1.3369070146744092E-6</c:v>
                </c:pt>
                <c:pt idx="6">
                  <c:v>2.4144855157834767E-6</c:v>
                </c:pt>
                <c:pt idx="7">
                  <c:v>1.7721838805961724E-6</c:v>
                </c:pt>
                <c:pt idx="8">
                  <c:v>3.0673094657854488E-6</c:v>
                </c:pt>
                <c:pt idx="9">
                  <c:v>7.0441251386189951E-6</c:v>
                </c:pt>
                <c:pt idx="10">
                  <c:v>1.3352005292333676E-5</c:v>
                </c:pt>
                <c:pt idx="11">
                  <c:v>2.501047435432908E-5</c:v>
                </c:pt>
                <c:pt idx="12">
                  <c:v>3.7953626968275718E-5</c:v>
                </c:pt>
                <c:pt idx="13">
                  <c:v>3.8977091944768527E-5</c:v>
                </c:pt>
                <c:pt idx="14">
                  <c:v>5.0250486676887147E-5</c:v>
                </c:pt>
                <c:pt idx="15">
                  <c:v>3.9676003876950733E-5</c:v>
                </c:pt>
                <c:pt idx="16">
                  <c:v>1.5392585790569211E-5</c:v>
                </c:pt>
                <c:pt idx="17">
                  <c:v>2.5735897379941037E-5</c:v>
                </c:pt>
                <c:pt idx="18">
                  <c:v>5.5623887596217986E-5</c:v>
                </c:pt>
                <c:pt idx="19">
                  <c:v>3.8180781233733897E-5</c:v>
                </c:pt>
                <c:pt idx="20">
                  <c:v>2.7263330359228068E-5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'Apertura '!$S$57</c:f>
              <c:strCache>
                <c:ptCount val="1"/>
                <c:pt idx="0">
                  <c:v>Porcentaje de 
Exportaciones del PIB a Colombia (7)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'!$S$58:$S$78</c:f>
              <c:numCache>
                <c:formatCode>0.0000%</c:formatCode>
                <c:ptCount val="21"/>
                <c:pt idx="0">
                  <c:v>2.0346951226967882E-5</c:v>
                </c:pt>
                <c:pt idx="1">
                  <c:v>2.0024349341282441E-5</c:v>
                </c:pt>
                <c:pt idx="2">
                  <c:v>1.1753338604041633E-5</c:v>
                </c:pt>
                <c:pt idx="3">
                  <c:v>1.5268175695992355E-5</c:v>
                </c:pt>
                <c:pt idx="4">
                  <c:v>1.1275296456025254E-5</c:v>
                </c:pt>
                <c:pt idx="5">
                  <c:v>9.5561372538357651E-6</c:v>
                </c:pt>
                <c:pt idx="6">
                  <c:v>1.1216839419123065E-5</c:v>
                </c:pt>
                <c:pt idx="7">
                  <c:v>1.3340975162533967E-5</c:v>
                </c:pt>
                <c:pt idx="8">
                  <c:v>1.0021786943500215E-5</c:v>
                </c:pt>
                <c:pt idx="9">
                  <c:v>1.5034688428615689E-5</c:v>
                </c:pt>
                <c:pt idx="10">
                  <c:v>2.152028206604577E-5</c:v>
                </c:pt>
                <c:pt idx="11">
                  <c:v>3.3543913619257376E-5</c:v>
                </c:pt>
                <c:pt idx="12">
                  <c:v>3.3809464181146897E-5</c:v>
                </c:pt>
                <c:pt idx="13">
                  <c:v>3.6320621587583771E-5</c:v>
                </c:pt>
                <c:pt idx="14">
                  <c:v>7.2704637962555424E-5</c:v>
                </c:pt>
                <c:pt idx="15">
                  <c:v>3.6760570616876768E-5</c:v>
                </c:pt>
                <c:pt idx="16">
                  <c:v>6.2437448937221354E-5</c:v>
                </c:pt>
                <c:pt idx="17">
                  <c:v>7.6879422168242429E-5</c:v>
                </c:pt>
                <c:pt idx="18">
                  <c:v>8.0842930457901573E-5</c:v>
                </c:pt>
                <c:pt idx="19">
                  <c:v>6.5852560761071481E-5</c:v>
                </c:pt>
                <c:pt idx="20">
                  <c:v>7.3871197389217938E-5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'Apertura '!$T$57</c:f>
              <c:strCache>
                <c:ptCount val="1"/>
                <c:pt idx="0">
                  <c:v>Porcentaje de 
Exportaciones del PIB a Colombia (8)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'!$T$58:$T$78</c:f>
              <c:numCache>
                <c:formatCode>0.0000%</c:formatCode>
                <c:ptCount val="21"/>
                <c:pt idx="0">
                  <c:v>2.7266381233430173E-5</c:v>
                </c:pt>
                <c:pt idx="1">
                  <c:v>2.6834071453768233E-5</c:v>
                </c:pt>
                <c:pt idx="2">
                  <c:v>2.5711562066692968E-5</c:v>
                </c:pt>
                <c:pt idx="3">
                  <c:v>2.5809337064171231E-5</c:v>
                </c:pt>
                <c:pt idx="4">
                  <c:v>2.0535063811720558E-5</c:v>
                </c:pt>
                <c:pt idx="5">
                  <c:v>1.5915116535293642E-5</c:v>
                </c:pt>
                <c:pt idx="6">
                  <c:v>1.6614870390961525E-5</c:v>
                </c:pt>
                <c:pt idx="7">
                  <c:v>1.5785230988658548E-5</c:v>
                </c:pt>
                <c:pt idx="8">
                  <c:v>1.925195194148835E-5</c:v>
                </c:pt>
                <c:pt idx="9">
                  <c:v>4.9313496825552331E-5</c:v>
                </c:pt>
                <c:pt idx="10">
                  <c:v>1.8976882172269163E-5</c:v>
                </c:pt>
                <c:pt idx="11">
                  <c:v>2.9756190652282726E-5</c:v>
                </c:pt>
                <c:pt idx="12">
                  <c:v>3.2774524422023299E-5</c:v>
                </c:pt>
                <c:pt idx="13">
                  <c:v>4.7564573616694461E-5</c:v>
                </c:pt>
                <c:pt idx="14">
                  <c:v>6.5687085573894904E-5</c:v>
                </c:pt>
                <c:pt idx="15">
                  <c:v>8.2710473482535364E-5</c:v>
                </c:pt>
                <c:pt idx="16">
                  <c:v>7.2269529864686384E-5</c:v>
                </c:pt>
                <c:pt idx="17">
                  <c:v>1.0986110334285425E-4</c:v>
                </c:pt>
                <c:pt idx="18">
                  <c:v>1.0782004394181128E-4</c:v>
                </c:pt>
                <c:pt idx="19">
                  <c:v>7.6289421938202816E-5</c:v>
                </c:pt>
                <c:pt idx="20">
                  <c:v>1.1185472740318681E-4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'Apertura '!$U$57</c:f>
              <c:strCache>
                <c:ptCount val="1"/>
                <c:pt idx="0">
                  <c:v>Porcentaje de 
Exportaciones del PIB a Colombia (9)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'!$U$58:$U$78</c:f>
              <c:numCache>
                <c:formatCode>0.0000%</c:formatCode>
                <c:ptCount val="21"/>
                <c:pt idx="0">
                  <c:v>1.3610484431590252E-4</c:v>
                </c:pt>
                <c:pt idx="1">
                  <c:v>1.3394689549411354E-4</c:v>
                </c:pt>
                <c:pt idx="2">
                  <c:v>7.1627386055306196E-5</c:v>
                </c:pt>
                <c:pt idx="3">
                  <c:v>5.2531658492100923E-5</c:v>
                </c:pt>
                <c:pt idx="4">
                  <c:v>1.1778683400397241E-4</c:v>
                </c:pt>
                <c:pt idx="5">
                  <c:v>2.4254017469143738E-5</c:v>
                </c:pt>
                <c:pt idx="6">
                  <c:v>2.4372630014913794E-5</c:v>
                </c:pt>
                <c:pt idx="7">
                  <c:v>2.895380831005933E-5</c:v>
                </c:pt>
                <c:pt idx="8">
                  <c:v>9.6204897355336182E-6</c:v>
                </c:pt>
                <c:pt idx="9">
                  <c:v>9.3719400960159587E-6</c:v>
                </c:pt>
                <c:pt idx="10">
                  <c:v>1.3699138616993972E-5</c:v>
                </c:pt>
                <c:pt idx="11">
                  <c:v>1.0867658468062879E-5</c:v>
                </c:pt>
                <c:pt idx="12">
                  <c:v>1.4492989544316513E-5</c:v>
                </c:pt>
                <c:pt idx="13">
                  <c:v>2.010685823394096E-5</c:v>
                </c:pt>
                <c:pt idx="14">
                  <c:v>2.4195816518315114E-5</c:v>
                </c:pt>
                <c:pt idx="15">
                  <c:v>1.0347765609329229E-5</c:v>
                </c:pt>
                <c:pt idx="16">
                  <c:v>1.1369877779664365E-5</c:v>
                </c:pt>
                <c:pt idx="17">
                  <c:v>1.4239642644805574E-5</c:v>
                </c:pt>
                <c:pt idx="18">
                  <c:v>1.7304220205061477E-5</c:v>
                </c:pt>
                <c:pt idx="19">
                  <c:v>1.489181307250855E-5</c:v>
                </c:pt>
                <c:pt idx="20">
                  <c:v>1.5477418646458464E-5</c:v>
                </c:pt>
              </c:numCache>
            </c:numRef>
          </c:val>
          <c:smooth val="0"/>
        </c:ser>
        <c:ser>
          <c:idx val="20"/>
          <c:order val="20"/>
          <c:tx>
            <c:strRef>
              <c:f>'Apertura '!$V$57</c:f>
              <c:strCache>
                <c:ptCount val="1"/>
                <c:pt idx="0">
                  <c:v>Porcentaje de 
Exportaciones del PIB a Colombia (10)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'!$A$58:$A$78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'!$V$58:$V$78</c:f>
              <c:numCache>
                <c:formatCode>0.0000%</c:formatCode>
                <c:ptCount val="21"/>
                <c:pt idx="0">
                  <c:v>2.2628840091224038E-5</c:v>
                </c:pt>
                <c:pt idx="1">
                  <c:v>2.2270058748364787E-5</c:v>
                </c:pt>
                <c:pt idx="2">
                  <c:v>2.986646011650289E-5</c:v>
                </c:pt>
                <c:pt idx="3">
                  <c:v>1.6586797165328722E-5</c:v>
                </c:pt>
                <c:pt idx="4">
                  <c:v>7.1345849326052121E-6</c:v>
                </c:pt>
                <c:pt idx="5">
                  <c:v>3.8816701818537658E-6</c:v>
                </c:pt>
                <c:pt idx="6">
                  <c:v>6.0827180181286484E-6</c:v>
                </c:pt>
                <c:pt idx="7">
                  <c:v>1.6753812463385682E-5</c:v>
                </c:pt>
                <c:pt idx="8">
                  <c:v>6.5258595093441444E-6</c:v>
                </c:pt>
                <c:pt idx="9">
                  <c:v>1.2122900407624727E-5</c:v>
                </c:pt>
                <c:pt idx="10">
                  <c:v>9.0102618719085422E-6</c:v>
                </c:pt>
                <c:pt idx="11">
                  <c:v>7.5836911840704927E-6</c:v>
                </c:pt>
                <c:pt idx="12">
                  <c:v>2.106852482108457E-5</c:v>
                </c:pt>
                <c:pt idx="13">
                  <c:v>4.7980842381122639E-5</c:v>
                </c:pt>
                <c:pt idx="14">
                  <c:v>3.17524110225028E-5</c:v>
                </c:pt>
                <c:pt idx="15">
                  <c:v>3.4434580066192138E-5</c:v>
                </c:pt>
                <c:pt idx="16">
                  <c:v>6.2942859708032663E-5</c:v>
                </c:pt>
                <c:pt idx="17">
                  <c:v>2.7367168497209153E-5</c:v>
                </c:pt>
                <c:pt idx="18">
                  <c:v>6.279705814152957E-5</c:v>
                </c:pt>
                <c:pt idx="19">
                  <c:v>8.3706052240277128E-5</c:v>
                </c:pt>
                <c:pt idx="20">
                  <c:v>6.9145609717809759E-5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423520"/>
        <c:axId val="248423128"/>
      </c:lineChart>
      <c:catAx>
        <c:axId val="23996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960664"/>
        <c:crosses val="autoZero"/>
        <c:auto val="1"/>
        <c:lblAlgn val="ctr"/>
        <c:lblOffset val="100"/>
        <c:noMultiLvlLbl val="0"/>
      </c:catAx>
      <c:valAx>
        <c:axId val="239960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960272"/>
        <c:crosses val="autoZero"/>
        <c:crossBetween val="between"/>
      </c:valAx>
      <c:valAx>
        <c:axId val="248423128"/>
        <c:scaling>
          <c:orientation val="minMax"/>
        </c:scaling>
        <c:delete val="0"/>
        <c:axPos val="r"/>
        <c:numFmt formatCode="0.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8423520"/>
        <c:crosses val="max"/>
        <c:crossBetween val="between"/>
      </c:valAx>
      <c:catAx>
        <c:axId val="248423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8423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1'!$D$5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1'!$A$6:$A$26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1'!$D$6:$D$26</c:f>
              <c:numCache>
                <c:formatCode>"$"\ #,##0.00000</c:formatCode>
                <c:ptCount val="21"/>
                <c:pt idx="0">
                  <c:v>3.6887564119561325</c:v>
                </c:pt>
                <c:pt idx="1">
                  <c:v>2.243745739537486</c:v>
                </c:pt>
                <c:pt idx="2">
                  <c:v>3.283585402937403</c:v>
                </c:pt>
                <c:pt idx="3">
                  <c:v>3.0625416364080698</c:v>
                </c:pt>
                <c:pt idx="4">
                  <c:v>2.7415638115297858</c:v>
                </c:pt>
                <c:pt idx="5">
                  <c:v>2.8244951683638222</c:v>
                </c:pt>
                <c:pt idx="6">
                  <c:v>3.0043990792173605</c:v>
                </c:pt>
                <c:pt idx="7">
                  <c:v>3.3874608191125883</c:v>
                </c:pt>
                <c:pt idx="8">
                  <c:v>3.1996225999313386</c:v>
                </c:pt>
                <c:pt idx="9">
                  <c:v>2.8612077480506799</c:v>
                </c:pt>
                <c:pt idx="10">
                  <c:v>5.2144896946022383</c:v>
                </c:pt>
                <c:pt idx="11">
                  <c:v>4.6446364180989352</c:v>
                </c:pt>
                <c:pt idx="12">
                  <c:v>4.640400402222518</c:v>
                </c:pt>
                <c:pt idx="13">
                  <c:v>6.4128897281323249</c:v>
                </c:pt>
                <c:pt idx="14">
                  <c:v>7.1170694472457621</c:v>
                </c:pt>
                <c:pt idx="15">
                  <c:v>10.118635604315786</c:v>
                </c:pt>
                <c:pt idx="16">
                  <c:v>11.138789952811189</c:v>
                </c:pt>
                <c:pt idx="17">
                  <c:v>8.3857627684515492</c:v>
                </c:pt>
                <c:pt idx="18">
                  <c:v>6.7729387366238507</c:v>
                </c:pt>
                <c:pt idx="19">
                  <c:v>12.301656398237858</c:v>
                </c:pt>
                <c:pt idx="20">
                  <c:v>7.5662277177307287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1'!$D$31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1'!$A$6:$A$26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1'!$D$32:$D$52</c:f>
              <c:numCache>
                <c:formatCode>"$"\ #,##0.0000</c:formatCode>
                <c:ptCount val="21"/>
                <c:pt idx="0">
                  <c:v>4.3722237540251188</c:v>
                </c:pt>
                <c:pt idx="1">
                  <c:v>5.9340824654795821</c:v>
                </c:pt>
                <c:pt idx="2">
                  <c:v>5.0861297394680998</c:v>
                </c:pt>
                <c:pt idx="3">
                  <c:v>4.9180405362779567</c:v>
                </c:pt>
                <c:pt idx="4">
                  <c:v>2.777673808615674</c:v>
                </c:pt>
                <c:pt idx="5">
                  <c:v>3.1738111712200179</c:v>
                </c:pt>
                <c:pt idx="6">
                  <c:v>3.9682158673759771</c:v>
                </c:pt>
                <c:pt idx="7">
                  <c:v>3.4287190702546968</c:v>
                </c:pt>
                <c:pt idx="8">
                  <c:v>2.5973804270734666</c:v>
                </c:pt>
                <c:pt idx="9">
                  <c:v>4.2376400772753549</c:v>
                </c:pt>
                <c:pt idx="10">
                  <c:v>3.0235091420114699</c:v>
                </c:pt>
                <c:pt idx="11">
                  <c:v>3.7376132436755918</c:v>
                </c:pt>
                <c:pt idx="12">
                  <c:v>5.0032223741386517</c:v>
                </c:pt>
                <c:pt idx="13">
                  <c:v>4.9896792989391248</c:v>
                </c:pt>
                <c:pt idx="14">
                  <c:v>5.0124666643188958</c:v>
                </c:pt>
                <c:pt idx="15">
                  <c:v>6.2200915086369495</c:v>
                </c:pt>
                <c:pt idx="16">
                  <c:v>7.4097986645600429</c:v>
                </c:pt>
                <c:pt idx="17">
                  <c:v>8.4685759507522924</c:v>
                </c:pt>
                <c:pt idx="18">
                  <c:v>7.2532414944824382</c:v>
                </c:pt>
                <c:pt idx="19">
                  <c:v>9.7759251662133444</c:v>
                </c:pt>
                <c:pt idx="20">
                  <c:v>7.4435836431057094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1'!$D$56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1'!$A$6:$A$26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1'!$D$57:$D$77</c:f>
              <c:numCache>
                <c:formatCode>"$"\ #,##0.00</c:formatCode>
                <c:ptCount val="21"/>
                <c:pt idx="0">
                  <c:v>8.0609801659812526</c:v>
                </c:pt>
                <c:pt idx="1">
                  <c:v>8.1778282050170681</c:v>
                </c:pt>
                <c:pt idx="2">
                  <c:v>8.3697151424055019</c:v>
                </c:pt>
                <c:pt idx="3">
                  <c:v>7.9805821726860273</c:v>
                </c:pt>
                <c:pt idx="4">
                  <c:v>5.5192376201454598</c:v>
                </c:pt>
                <c:pt idx="5">
                  <c:v>5.9983063395838396</c:v>
                </c:pt>
                <c:pt idx="6">
                  <c:v>6.9726149465933371</c:v>
                </c:pt>
                <c:pt idx="7">
                  <c:v>6.8161798893672856</c:v>
                </c:pt>
                <c:pt idx="8">
                  <c:v>5.7970030270048056</c:v>
                </c:pt>
                <c:pt idx="9">
                  <c:v>7.0988478253260343</c:v>
                </c:pt>
                <c:pt idx="10">
                  <c:v>8.2379988366137091</c:v>
                </c:pt>
                <c:pt idx="11">
                  <c:v>8.3822496617745266</c:v>
                </c:pt>
                <c:pt idx="12">
                  <c:v>9.6436227763611715</c:v>
                </c:pt>
                <c:pt idx="13">
                  <c:v>11.402569027071451</c:v>
                </c:pt>
                <c:pt idx="14">
                  <c:v>12.12953611156466</c:v>
                </c:pt>
                <c:pt idx="15">
                  <c:v>16.338727112952736</c:v>
                </c:pt>
                <c:pt idx="16">
                  <c:v>18.54858861737123</c:v>
                </c:pt>
                <c:pt idx="17">
                  <c:v>16.854338719203842</c:v>
                </c:pt>
                <c:pt idx="18">
                  <c:v>14.026180231106288</c:v>
                </c:pt>
                <c:pt idx="19">
                  <c:v>22.077581564451204</c:v>
                </c:pt>
                <c:pt idx="20">
                  <c:v>15.009811360836441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424304"/>
        <c:axId val="248424696"/>
      </c:lineChart>
      <c:catAx>
        <c:axId val="248424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8424696"/>
        <c:crosses val="autoZero"/>
        <c:auto val="1"/>
        <c:lblAlgn val="ctr"/>
        <c:lblOffset val="100"/>
        <c:noMultiLvlLbl val="0"/>
      </c:catAx>
      <c:valAx>
        <c:axId val="248424696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842430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CANADÁ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1'!$D$82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Per Cápita 1'!$A$83:$A$103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1'!$D$83:$D$103</c:f>
              <c:numCache>
                <c:formatCode>"$"\ #,##0.00000</c:formatCode>
                <c:ptCount val="21"/>
                <c:pt idx="0">
                  <c:v>5.5814121755127069</c:v>
                </c:pt>
                <c:pt idx="1">
                  <c:v>7.613228273214725</c:v>
                </c:pt>
                <c:pt idx="2">
                  <c:v>6.5530005135524485</c:v>
                </c:pt>
                <c:pt idx="3">
                  <c:v>6.3710453618267717</c:v>
                </c:pt>
                <c:pt idx="4">
                  <c:v>3.6184292374881966</c:v>
                </c:pt>
                <c:pt idx="5">
                  <c:v>4.1563781252335907</c:v>
                </c:pt>
                <c:pt idx="6">
                  <c:v>5.2106512471888777</c:v>
                </c:pt>
                <c:pt idx="7">
                  <c:v>4.518363847968879</c:v>
                </c:pt>
                <c:pt idx="8">
                  <c:v>3.4315465020835965</c:v>
                </c:pt>
                <c:pt idx="9">
                  <c:v>5.6115770276605721</c:v>
                </c:pt>
                <c:pt idx="10">
                  <c:v>4.0131855038375832</c:v>
                </c:pt>
                <c:pt idx="11">
                  <c:v>4.9810304138667796</c:v>
                </c:pt>
                <c:pt idx="12">
                  <c:v>6.6825795167150694</c:v>
                </c:pt>
                <c:pt idx="13">
                  <c:v>6.6714336285698641</c:v>
                </c:pt>
                <c:pt idx="14">
                  <c:v>6.7042663216346599</c:v>
                </c:pt>
                <c:pt idx="15">
                  <c:v>8.3244080609378415</c:v>
                </c:pt>
                <c:pt idx="16">
                  <c:v>9.9345837174509466</c:v>
                </c:pt>
                <c:pt idx="17">
                  <c:v>11.351509386248804</c:v>
                </c:pt>
                <c:pt idx="18">
                  <c:v>9.7219680482987876</c:v>
                </c:pt>
                <c:pt idx="19">
                  <c:v>13.108894503767733</c:v>
                </c:pt>
                <c:pt idx="20">
                  <c:v>10.008042475108763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1'!$D$108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1'!$A$83:$A$103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1'!$D$109:$D$129</c:f>
              <c:numCache>
                <c:formatCode>"$"\ #,##0.00000</c:formatCode>
                <c:ptCount val="21"/>
                <c:pt idx="0">
                  <c:v>4.7089241329972058</c:v>
                </c:pt>
                <c:pt idx="1">
                  <c:v>2.8786503392098246</c:v>
                </c:pt>
                <c:pt idx="2">
                  <c:v>4.2305914190054423</c:v>
                </c:pt>
                <c:pt idx="3">
                  <c:v>3.9673507251743101</c:v>
                </c:pt>
                <c:pt idx="4">
                  <c:v>3.5713893479173224</c:v>
                </c:pt>
                <c:pt idx="5">
                  <c:v>3.6989188389877055</c:v>
                </c:pt>
                <c:pt idx="6">
                  <c:v>3.9450665821587481</c:v>
                </c:pt>
                <c:pt idx="7">
                  <c:v>4.463993750398572</c:v>
                </c:pt>
                <c:pt idx="8">
                  <c:v>4.227202771814623</c:v>
                </c:pt>
                <c:pt idx="9">
                  <c:v>3.7888747929363964</c:v>
                </c:pt>
                <c:pt idx="10">
                  <c:v>6.9213332817529096</c:v>
                </c:pt>
                <c:pt idx="11">
                  <c:v>6.1897991449625964</c:v>
                </c:pt>
                <c:pt idx="12">
                  <c:v>6.1979744969035444</c:v>
                </c:pt>
                <c:pt idx="13">
                  <c:v>8.574332261728431</c:v>
                </c:pt>
                <c:pt idx="14">
                  <c:v>9.5192112385625904</c:v>
                </c:pt>
                <c:pt idx="15">
                  <c:v>13.541866976281385</c:v>
                </c:pt>
                <c:pt idx="16">
                  <c:v>14.93417652851633</c:v>
                </c:pt>
                <c:pt idx="17">
                  <c:v>11.24050434577225</c:v>
                </c:pt>
                <c:pt idx="18">
                  <c:v>9.0781885644689613</c:v>
                </c:pt>
                <c:pt idx="19">
                  <c:v>16.495739605642168</c:v>
                </c:pt>
                <c:pt idx="20">
                  <c:v>10.172939810454011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1'!$D$133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1'!$A$83:$A$103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1'!$D$134:$D$154</c:f>
              <c:numCache>
                <c:formatCode>"$"\ #,##0.0000</c:formatCode>
                <c:ptCount val="21"/>
                <c:pt idx="0">
                  <c:v>10.290336308509914</c:v>
                </c:pt>
                <c:pt idx="1">
                  <c:v>10.49187861242455</c:v>
                </c:pt>
                <c:pt idx="2">
                  <c:v>10.78359193255789</c:v>
                </c:pt>
                <c:pt idx="3">
                  <c:v>10.338396087001081</c:v>
                </c:pt>
                <c:pt idx="4">
                  <c:v>7.1898185854055185</c:v>
                </c:pt>
                <c:pt idx="5">
                  <c:v>7.8552969642212958</c:v>
                </c:pt>
                <c:pt idx="6">
                  <c:v>9.1557178293476262</c:v>
                </c:pt>
                <c:pt idx="7">
                  <c:v>8.9823575983674502</c:v>
                </c:pt>
                <c:pt idx="8">
                  <c:v>7.6587492738982208</c:v>
                </c:pt>
                <c:pt idx="9">
                  <c:v>9.4004518205969685</c:v>
                </c:pt>
                <c:pt idx="10">
                  <c:v>10.934518785590495</c:v>
                </c:pt>
                <c:pt idx="11">
                  <c:v>11.170829558829377</c:v>
                </c:pt>
                <c:pt idx="12">
                  <c:v>12.880554013618614</c:v>
                </c:pt>
                <c:pt idx="13">
                  <c:v>15.245765890298294</c:v>
                </c:pt>
                <c:pt idx="14">
                  <c:v>16.223477560197253</c:v>
                </c:pt>
                <c:pt idx="15">
                  <c:v>21.866275037219225</c:v>
                </c:pt>
                <c:pt idx="16">
                  <c:v>24.868760245967273</c:v>
                </c:pt>
                <c:pt idx="17">
                  <c:v>22.592013732021051</c:v>
                </c:pt>
                <c:pt idx="18">
                  <c:v>18.800156612767747</c:v>
                </c:pt>
                <c:pt idx="19">
                  <c:v>29.604634109409901</c:v>
                </c:pt>
                <c:pt idx="20">
                  <c:v>20.180982285562774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9532840"/>
        <c:axId val="249533232"/>
      </c:lineChart>
      <c:catAx>
        <c:axId val="249532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9533232"/>
        <c:crosses val="autoZero"/>
        <c:auto val="1"/>
        <c:lblAlgn val="ctr"/>
        <c:lblOffset val="100"/>
        <c:noMultiLvlLbl val="0"/>
      </c:catAx>
      <c:valAx>
        <c:axId val="24953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9532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2'!$D$5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2'!$A$6:$A$26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2'!$D$6:$D$26</c:f>
              <c:numCache>
                <c:formatCode>"$"\ #,##0.00000</c:formatCode>
                <c:ptCount val="21"/>
                <c:pt idx="0">
                  <c:v>6.2931453368183718E-2</c:v>
                </c:pt>
                <c:pt idx="1">
                  <c:v>0.40166672577134893</c:v>
                </c:pt>
                <c:pt idx="2">
                  <c:v>0.14330454190660133</c:v>
                </c:pt>
                <c:pt idx="3">
                  <c:v>0.13261148757558355</c:v>
                </c:pt>
                <c:pt idx="4">
                  <c:v>1.6830922953019974E-2</c:v>
                </c:pt>
                <c:pt idx="5">
                  <c:v>0.43690485227864911</c:v>
                </c:pt>
                <c:pt idx="6">
                  <c:v>7.5095762947890263E-2</c:v>
                </c:pt>
                <c:pt idx="7">
                  <c:v>0.10856955426556536</c:v>
                </c:pt>
                <c:pt idx="8">
                  <c:v>0.47286057939935855</c:v>
                </c:pt>
                <c:pt idx="9">
                  <c:v>0.21565586160035113</c:v>
                </c:pt>
                <c:pt idx="10">
                  <c:v>0.20196694729451597</c:v>
                </c:pt>
                <c:pt idx="11">
                  <c:v>0.62104755854242677</c:v>
                </c:pt>
                <c:pt idx="12">
                  <c:v>0.35276383650675874</c:v>
                </c:pt>
                <c:pt idx="13">
                  <c:v>0.10210521676752234</c:v>
                </c:pt>
                <c:pt idx="14">
                  <c:v>0.52274314281882639</c:v>
                </c:pt>
                <c:pt idx="15">
                  <c:v>0.36323955411238218</c:v>
                </c:pt>
                <c:pt idx="16">
                  <c:v>0.87623248163231993</c:v>
                </c:pt>
                <c:pt idx="17">
                  <c:v>0.35111916938072602</c:v>
                </c:pt>
                <c:pt idx="18">
                  <c:v>0.47651426307231565</c:v>
                </c:pt>
                <c:pt idx="19">
                  <c:v>0.18914494330646897</c:v>
                </c:pt>
                <c:pt idx="20">
                  <c:v>0.19040540808268627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2'!$D$31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2'!$A$6:$A$26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2'!$D$32:$D$52</c:f>
              <c:numCache>
                <c:formatCode>"$"\ #,##0.0000</c:formatCode>
                <c:ptCount val="21"/>
                <c:pt idx="0">
                  <c:v>2.2704014796682253</c:v>
                </c:pt>
                <c:pt idx="1">
                  <c:v>2.165637562207678</c:v>
                </c:pt>
                <c:pt idx="2">
                  <c:v>2.1687679405035101</c:v>
                </c:pt>
                <c:pt idx="3">
                  <c:v>1.891261039836817</c:v>
                </c:pt>
                <c:pt idx="4">
                  <c:v>1.4084870130219886</c:v>
                </c:pt>
                <c:pt idx="5">
                  <c:v>1.5410873400627261</c:v>
                </c:pt>
                <c:pt idx="6">
                  <c:v>1.3075316596518789</c:v>
                </c:pt>
                <c:pt idx="7">
                  <c:v>1.1838298133041483</c:v>
                </c:pt>
                <c:pt idx="8">
                  <c:v>1.1976538771251155</c:v>
                </c:pt>
                <c:pt idx="9">
                  <c:v>1.3963619047164981</c:v>
                </c:pt>
                <c:pt idx="10">
                  <c:v>1.5032635951303788</c:v>
                </c:pt>
                <c:pt idx="11">
                  <c:v>1.5264987136788324</c:v>
                </c:pt>
                <c:pt idx="12">
                  <c:v>1.7303362135786911</c:v>
                </c:pt>
                <c:pt idx="13">
                  <c:v>1.9157157856916491</c:v>
                </c:pt>
                <c:pt idx="14">
                  <c:v>1.2906621274647594</c:v>
                </c:pt>
                <c:pt idx="15">
                  <c:v>1.945926950244151</c:v>
                </c:pt>
                <c:pt idx="16">
                  <c:v>2.1273683096960707</c:v>
                </c:pt>
                <c:pt idx="17">
                  <c:v>2.0381565143983309</c:v>
                </c:pt>
                <c:pt idx="18">
                  <c:v>2.0245771909049046</c:v>
                </c:pt>
                <c:pt idx="19">
                  <c:v>1.7889604936550114</c:v>
                </c:pt>
                <c:pt idx="20">
                  <c:v>1.6264458496241085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2'!$D$56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2'!$A$6:$A$26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2'!$D$57:$D$77</c:f>
              <c:numCache>
                <c:formatCode>"$"\ #,##0.00</c:formatCode>
                <c:ptCount val="21"/>
                <c:pt idx="0">
                  <c:v>2.3333329330364094</c:v>
                </c:pt>
                <c:pt idx="1">
                  <c:v>2.5673042879790269</c:v>
                </c:pt>
                <c:pt idx="2">
                  <c:v>2.3120724824101115</c:v>
                </c:pt>
                <c:pt idx="3">
                  <c:v>2.0238725274124008</c:v>
                </c:pt>
                <c:pt idx="4">
                  <c:v>1.4253179359750086</c:v>
                </c:pt>
                <c:pt idx="5">
                  <c:v>1.9779921923413755</c:v>
                </c:pt>
                <c:pt idx="6">
                  <c:v>1.3826274225997692</c:v>
                </c:pt>
                <c:pt idx="7">
                  <c:v>1.2923993675697136</c:v>
                </c:pt>
                <c:pt idx="8">
                  <c:v>1.6705144565244741</c:v>
                </c:pt>
                <c:pt idx="9">
                  <c:v>1.6120177663168493</c:v>
                </c:pt>
                <c:pt idx="10">
                  <c:v>1.7052305424248946</c:v>
                </c:pt>
                <c:pt idx="11">
                  <c:v>2.147546272221259</c:v>
                </c:pt>
                <c:pt idx="12">
                  <c:v>2.0831000500854495</c:v>
                </c:pt>
                <c:pt idx="13">
                  <c:v>2.0178210024591716</c:v>
                </c:pt>
                <c:pt idx="14">
                  <c:v>1.8134052702835859</c:v>
                </c:pt>
                <c:pt idx="15">
                  <c:v>2.3091665043565328</c:v>
                </c:pt>
                <c:pt idx="16">
                  <c:v>3.0036007913283909</c:v>
                </c:pt>
                <c:pt idx="17">
                  <c:v>2.389275683779057</c:v>
                </c:pt>
                <c:pt idx="18">
                  <c:v>2.5010914539772204</c:v>
                </c:pt>
                <c:pt idx="19">
                  <c:v>1.9781054369614803</c:v>
                </c:pt>
                <c:pt idx="20">
                  <c:v>1.8168512577067948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9534016"/>
        <c:axId val="457783768"/>
      </c:lineChart>
      <c:catAx>
        <c:axId val="249534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7783768"/>
        <c:crosses val="autoZero"/>
        <c:auto val="1"/>
        <c:lblAlgn val="ctr"/>
        <c:lblOffset val="100"/>
        <c:noMultiLvlLbl val="0"/>
      </c:catAx>
      <c:valAx>
        <c:axId val="457783768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9534016"/>
        <c:crosses val="autoZero"/>
        <c:crossBetween val="between"/>
        <c:majorUnit val="0.8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CANADÁ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2'!$D$84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Per Cápita 2'!$A$85:$A$105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2'!$D$85:$D$105</c:f>
              <c:numCache>
                <c:formatCode>"$"\ #,##0.000</c:formatCode>
                <c:ptCount val="21"/>
                <c:pt idx="0">
                  <c:v>2.8983069428357293</c:v>
                </c:pt>
                <c:pt idx="1">
                  <c:v>2.7784401740367146</c:v>
                </c:pt>
                <c:pt idx="2">
                  <c:v>2.7942538149610501</c:v>
                </c:pt>
                <c:pt idx="3">
                  <c:v>2.4500224808995004</c:v>
                </c:pt>
                <c:pt idx="4">
                  <c:v>1.8348124868849018</c:v>
                </c:pt>
                <c:pt idx="5">
                  <c:v>2.018186137661401</c:v>
                </c:pt>
                <c:pt idx="6">
                  <c:v>1.7169155360515285</c:v>
                </c:pt>
                <c:pt idx="7">
                  <c:v>1.5600501881257574</c:v>
                </c:pt>
                <c:pt idx="8">
                  <c:v>1.5822884202550827</c:v>
                </c:pt>
                <c:pt idx="9">
                  <c:v>1.8490934208470071</c:v>
                </c:pt>
                <c:pt idx="10">
                  <c:v>1.9953224498638276</c:v>
                </c:pt>
                <c:pt idx="11">
                  <c:v>2.0343294032438242</c:v>
                </c:pt>
                <c:pt idx="12">
                  <c:v>2.311132400922308</c:v>
                </c:pt>
                <c:pt idx="13">
                  <c:v>2.561401234376472</c:v>
                </c:pt>
                <c:pt idx="14">
                  <c:v>1.7262843253137339</c:v>
                </c:pt>
                <c:pt idx="15">
                  <c:v>2.6042526815105207</c:v>
                </c:pt>
                <c:pt idx="16">
                  <c:v>2.8522392479583774</c:v>
                </c:pt>
                <c:pt idx="17">
                  <c:v>2.7320003904294596</c:v>
                </c:pt>
                <c:pt idx="18">
                  <c:v>2.7136659900631765</c:v>
                </c:pt>
                <c:pt idx="19">
                  <c:v>2.3988823547649485</c:v>
                </c:pt>
                <c:pt idx="20">
                  <c:v>2.186787967591227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2'!$D$110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2'!$A$85:$A$105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2'!$D$111:$D$131</c:f>
              <c:numCache>
                <c:formatCode>"$"\ #,##0.0000</c:formatCode>
                <c:ptCount val="21"/>
                <c:pt idx="0">
                  <c:v>8.0335865640117188E-2</c:v>
                </c:pt>
                <c:pt idx="1">
                  <c:v>0.51532490335974446</c:v>
                </c:pt>
                <c:pt idx="2">
                  <c:v>0.18463444402945256</c:v>
                </c:pt>
                <c:pt idx="3">
                  <c:v>0.17179073588579702</c:v>
                </c:pt>
                <c:pt idx="4">
                  <c:v>2.1925361976707587E-2</c:v>
                </c:pt>
                <c:pt idx="5">
                  <c:v>0.57216440199286955</c:v>
                </c:pt>
                <c:pt idx="6">
                  <c:v>9.8608000154430719E-2</c:v>
                </c:pt>
                <c:pt idx="7">
                  <c:v>0.1430728907595179</c:v>
                </c:pt>
                <c:pt idx="8">
                  <c:v>0.6247229132466221</c:v>
                </c:pt>
                <c:pt idx="9">
                  <c:v>0.28557627754336617</c:v>
                </c:pt>
                <c:pt idx="10">
                  <c:v>0.26807619460262438</c:v>
                </c:pt>
                <c:pt idx="11">
                  <c:v>0.82765566576262783</c:v>
                </c:pt>
                <c:pt idx="12">
                  <c:v>0.47117081988260251</c:v>
                </c:pt>
                <c:pt idx="13">
                  <c:v>0.13651943060550886</c:v>
                </c:pt>
                <c:pt idx="14">
                  <c:v>0.69917856456047445</c:v>
                </c:pt>
                <c:pt idx="15">
                  <c:v>0.4861269754803329</c:v>
                </c:pt>
                <c:pt idx="16">
                  <c:v>1.1747964200917922</c:v>
                </c:pt>
                <c:pt idx="17">
                  <c:v>0.47064967830431143</c:v>
                </c:pt>
                <c:pt idx="18">
                  <c:v>0.63870153002237284</c:v>
                </c:pt>
                <c:pt idx="19">
                  <c:v>0.25363135105565104</c:v>
                </c:pt>
                <c:pt idx="20">
                  <c:v>0.25600376148750686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2'!$D$135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2'!$A$85:$A$105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2'!$D$136:$D$156</c:f>
              <c:numCache>
                <c:formatCode>"$"\ #,##0.0000</c:formatCode>
                <c:ptCount val="21"/>
                <c:pt idx="0">
                  <c:v>2.9786428084758465</c:v>
                </c:pt>
                <c:pt idx="1">
                  <c:v>3.2937650773964591</c:v>
                </c:pt>
                <c:pt idx="2">
                  <c:v>2.9788882589905024</c:v>
                </c:pt>
                <c:pt idx="3">
                  <c:v>2.6218132167852972</c:v>
                </c:pt>
                <c:pt idx="4">
                  <c:v>1.8567378488616095</c:v>
                </c:pt>
                <c:pt idx="5">
                  <c:v>2.5903505396542705</c:v>
                </c:pt>
                <c:pt idx="6">
                  <c:v>1.815523536205959</c:v>
                </c:pt>
                <c:pt idx="7">
                  <c:v>1.7031230788852751</c:v>
                </c:pt>
                <c:pt idx="8">
                  <c:v>2.2070113335017045</c:v>
                </c:pt>
                <c:pt idx="9">
                  <c:v>2.1346696983903732</c:v>
                </c:pt>
                <c:pt idx="10">
                  <c:v>2.2633986444664518</c:v>
                </c:pt>
                <c:pt idx="11">
                  <c:v>2.8619850690064519</c:v>
                </c:pt>
                <c:pt idx="12">
                  <c:v>2.7823032208049101</c:v>
                </c:pt>
                <c:pt idx="13">
                  <c:v>2.6979206649819814</c:v>
                </c:pt>
                <c:pt idx="14">
                  <c:v>2.4254628898742085</c:v>
                </c:pt>
                <c:pt idx="15">
                  <c:v>3.0903796569908537</c:v>
                </c:pt>
                <c:pt idx="16">
                  <c:v>4.0270356680501695</c:v>
                </c:pt>
                <c:pt idx="17">
                  <c:v>3.2026500687337713</c:v>
                </c:pt>
                <c:pt idx="18">
                  <c:v>3.3523675200855489</c:v>
                </c:pt>
                <c:pt idx="19">
                  <c:v>2.6525137058206001</c:v>
                </c:pt>
                <c:pt idx="20">
                  <c:v>2.442791729078734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784552"/>
        <c:axId val="457784944"/>
      </c:lineChart>
      <c:catAx>
        <c:axId val="457784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7784944"/>
        <c:crosses val="autoZero"/>
        <c:auto val="1"/>
        <c:lblAlgn val="ctr"/>
        <c:lblOffset val="100"/>
        <c:noMultiLvlLbl val="0"/>
      </c:catAx>
      <c:valAx>
        <c:axId val="45778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7784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3'!$D$5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3'!$A$6:$A$26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3'!$D$6:$D$26</c:f>
              <c:numCache>
                <c:formatCode>"$"\ #,##0.00000</c:formatCode>
                <c:ptCount val="21"/>
                <c:pt idx="0">
                  <c:v>0.36287727451381002</c:v>
                </c:pt>
                <c:pt idx="1">
                  <c:v>8.5679723547699444E-3</c:v>
                </c:pt>
                <c:pt idx="2">
                  <c:v>3.2988202540495525E-2</c:v>
                </c:pt>
                <c:pt idx="3">
                  <c:v>0.12387970883148154</c:v>
                </c:pt>
                <c:pt idx="4">
                  <c:v>2.7051533170816253E-2</c:v>
                </c:pt>
                <c:pt idx="5">
                  <c:v>6.1340574891582976E-2</c:v>
                </c:pt>
                <c:pt idx="6">
                  <c:v>5.0326091529279457E-2</c:v>
                </c:pt>
                <c:pt idx="7">
                  <c:v>9.2451239357790579E-2</c:v>
                </c:pt>
                <c:pt idx="8">
                  <c:v>7.5665753119450355E-2</c:v>
                </c:pt>
                <c:pt idx="9">
                  <c:v>6.5285429461503813E-2</c:v>
                </c:pt>
                <c:pt idx="10">
                  <c:v>0.94366888985304065</c:v>
                </c:pt>
                <c:pt idx="11">
                  <c:v>0.44540083393163832</c:v>
                </c:pt>
                <c:pt idx="12">
                  <c:v>0.53168005439214749</c:v>
                </c:pt>
                <c:pt idx="13">
                  <c:v>0.29586982311165111</c:v>
                </c:pt>
                <c:pt idx="14">
                  <c:v>0.22744968121893427</c:v>
                </c:pt>
                <c:pt idx="15">
                  <c:v>0.50397511873542944</c:v>
                </c:pt>
                <c:pt idx="16">
                  <c:v>0.75533183575637886</c:v>
                </c:pt>
                <c:pt idx="17">
                  <c:v>0.59453707940970879</c:v>
                </c:pt>
                <c:pt idx="18">
                  <c:v>0.29009983194573452</c:v>
                </c:pt>
                <c:pt idx="19">
                  <c:v>0.7219100282580676</c:v>
                </c:pt>
                <c:pt idx="20">
                  <c:v>0.2840101855875119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3'!$D$31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3'!$A$6:$A$26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3'!$D$32:$D$52</c:f>
              <c:numCache>
                <c:formatCode>"$"\ #,##0.0000</c:formatCode>
                <c:ptCount val="21"/>
                <c:pt idx="0">
                  <c:v>0.10204056961291608</c:v>
                </c:pt>
                <c:pt idx="1">
                  <c:v>0.17140589024129158</c:v>
                </c:pt>
                <c:pt idx="2">
                  <c:v>0.21539311927926949</c:v>
                </c:pt>
                <c:pt idx="3">
                  <c:v>0.24353256301427281</c:v>
                </c:pt>
                <c:pt idx="4">
                  <c:v>0.15123091663046886</c:v>
                </c:pt>
                <c:pt idx="5">
                  <c:v>0.12677889622735886</c:v>
                </c:pt>
                <c:pt idx="6">
                  <c:v>0.14639800550508469</c:v>
                </c:pt>
                <c:pt idx="7">
                  <c:v>0.10105208897306149</c:v>
                </c:pt>
                <c:pt idx="8">
                  <c:v>0.12506067355223818</c:v>
                </c:pt>
                <c:pt idx="9">
                  <c:v>0.28819531421099298</c:v>
                </c:pt>
                <c:pt idx="10">
                  <c:v>0.17303636360923202</c:v>
                </c:pt>
                <c:pt idx="11">
                  <c:v>0.59663431903216235</c:v>
                </c:pt>
                <c:pt idx="12">
                  <c:v>0.326284157037247</c:v>
                </c:pt>
                <c:pt idx="13">
                  <c:v>1.5225256617112715</c:v>
                </c:pt>
                <c:pt idx="14">
                  <c:v>0.70580323206258455</c:v>
                </c:pt>
                <c:pt idx="15">
                  <c:v>0.63492327242543023</c:v>
                </c:pt>
                <c:pt idx="16">
                  <c:v>0.843648270510586</c:v>
                </c:pt>
                <c:pt idx="17">
                  <c:v>0.47261454323073615</c:v>
                </c:pt>
                <c:pt idx="18">
                  <c:v>0.39817348024363358</c:v>
                </c:pt>
                <c:pt idx="19">
                  <c:v>0.65471481377733487</c:v>
                </c:pt>
                <c:pt idx="20">
                  <c:v>0.39143707794086324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3'!$D$56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3'!$A$6:$A$26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3'!$D$57:$D$77</c:f>
              <c:numCache>
                <c:formatCode>"$"\ #,##0.00</c:formatCode>
                <c:ptCount val="21"/>
                <c:pt idx="0">
                  <c:v>0.4649178441267261</c:v>
                </c:pt>
                <c:pt idx="1">
                  <c:v>0.17997386259606152</c:v>
                </c:pt>
                <c:pt idx="2">
                  <c:v>0.24838132181976499</c:v>
                </c:pt>
                <c:pt idx="3">
                  <c:v>0.36741227184575437</c:v>
                </c:pt>
                <c:pt idx="4">
                  <c:v>0.17828244980128516</c:v>
                </c:pt>
                <c:pt idx="5">
                  <c:v>0.18811947111894184</c:v>
                </c:pt>
                <c:pt idx="6">
                  <c:v>0.19672409703436414</c:v>
                </c:pt>
                <c:pt idx="7">
                  <c:v>0.19350332833085207</c:v>
                </c:pt>
                <c:pt idx="8">
                  <c:v>0.20072642667168852</c:v>
                </c:pt>
                <c:pt idx="9">
                  <c:v>0.35348074367249677</c:v>
                </c:pt>
                <c:pt idx="10">
                  <c:v>1.1167052534622726</c:v>
                </c:pt>
                <c:pt idx="11">
                  <c:v>1.0420351529638006</c:v>
                </c:pt>
                <c:pt idx="12">
                  <c:v>0.8579642114293945</c:v>
                </c:pt>
                <c:pt idx="13">
                  <c:v>1.8183954848229225</c:v>
                </c:pt>
                <c:pt idx="14">
                  <c:v>0.93325291328151883</c:v>
                </c:pt>
                <c:pt idx="15">
                  <c:v>1.1388983911608597</c:v>
                </c:pt>
                <c:pt idx="16">
                  <c:v>1.5989801062669649</c:v>
                </c:pt>
                <c:pt idx="17">
                  <c:v>1.0671516226404449</c:v>
                </c:pt>
                <c:pt idx="18">
                  <c:v>0.68827331218936805</c:v>
                </c:pt>
                <c:pt idx="19">
                  <c:v>1.3766248420354024</c:v>
                </c:pt>
                <c:pt idx="20">
                  <c:v>0.67544726352837525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697944"/>
        <c:axId val="462698336"/>
      </c:lineChart>
      <c:catAx>
        <c:axId val="462697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2698336"/>
        <c:crosses val="autoZero"/>
        <c:auto val="1"/>
        <c:lblAlgn val="ctr"/>
        <c:lblOffset val="100"/>
        <c:noMultiLvlLbl val="0"/>
      </c:catAx>
      <c:valAx>
        <c:axId val="462698336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2697944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CANADÁ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3'!$D$84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Competitividad'!$A$129:$A$153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3'!$D$85:$D$105</c:f>
              <c:numCache>
                <c:formatCode>"$"\ #,##0.0000</c:formatCode>
                <c:ptCount val="21"/>
                <c:pt idx="0">
                  <c:v>0.13026105471145327</c:v>
                </c:pt>
                <c:pt idx="1">
                  <c:v>0.21990799375840439</c:v>
                </c:pt>
                <c:pt idx="2">
                  <c:v>0.27751380589051322</c:v>
                </c:pt>
                <c:pt idx="3">
                  <c:v>0.31548276078669929</c:v>
                </c:pt>
                <c:pt idx="4">
                  <c:v>0.19700598704228306</c:v>
                </c:pt>
                <c:pt idx="5">
                  <c:v>0.16602784557535497</c:v>
                </c:pt>
                <c:pt idx="6">
                  <c:v>0.19223474111942965</c:v>
                </c:pt>
                <c:pt idx="7">
                  <c:v>0.13316637969517248</c:v>
                </c:pt>
                <c:pt idx="8">
                  <c:v>0.16522474428589468</c:v>
                </c:pt>
                <c:pt idx="9">
                  <c:v>0.38163463041100171</c:v>
                </c:pt>
                <c:pt idx="10">
                  <c:v>0.2296758479821738</c:v>
                </c:pt>
                <c:pt idx="11">
                  <c:v>0.79512070813762326</c:v>
                </c:pt>
                <c:pt idx="12">
                  <c:v>0.43580310076086276</c:v>
                </c:pt>
                <c:pt idx="13">
                  <c:v>2.0356877248725724</c:v>
                </c:pt>
                <c:pt idx="14">
                  <c:v>0.94402479962648433</c:v>
                </c:pt>
                <c:pt idx="15">
                  <c:v>0.84972389871053544</c:v>
                </c:pt>
                <c:pt idx="16">
                  <c:v>1.1311095956704726</c:v>
                </c:pt>
                <c:pt idx="17">
                  <c:v>0.63350537974271937</c:v>
                </c:pt>
                <c:pt idx="18">
                  <c:v>0.53369653492900204</c:v>
                </c:pt>
                <c:pt idx="19">
                  <c:v>0.87793096591239994</c:v>
                </c:pt>
                <c:pt idx="20">
                  <c:v>0.52629473788382131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3'!$D$110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Competitividad'!$A$159:$A$183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3'!$D$111:$D$131</c:f>
              <c:numCache>
                <c:formatCode>"$"\ #,##0.0000</c:formatCode>
                <c:ptCount val="21"/>
                <c:pt idx="0">
                  <c:v>0.46323512979491721</c:v>
                </c:pt>
                <c:pt idx="1">
                  <c:v>1.0992420438192364E-2</c:v>
                </c:pt>
                <c:pt idx="2">
                  <c:v>4.2502200939067335E-2</c:v>
                </c:pt>
                <c:pt idx="3">
                  <c:v>0.16047920682096939</c:v>
                </c:pt>
                <c:pt idx="4">
                  <c:v>3.5239580054558808E-2</c:v>
                </c:pt>
                <c:pt idx="5">
                  <c:v>8.033074745610129E-2</c:v>
                </c:pt>
                <c:pt idx="6">
                  <c:v>6.6083025812450319E-2</c:v>
                </c:pt>
                <c:pt idx="7">
                  <c:v>0.12183218544735668</c:v>
                </c:pt>
                <c:pt idx="8">
                  <c:v>9.9966315191312036E-2</c:v>
                </c:pt>
                <c:pt idx="9">
                  <c:v>8.6452414439756209E-2</c:v>
                </c:pt>
                <c:pt idx="10">
                  <c:v>1.2525572542708592</c:v>
                </c:pt>
                <c:pt idx="11">
                  <c:v>0.5935753529151605</c:v>
                </c:pt>
                <c:pt idx="12">
                  <c:v>0.71014118007069338</c:v>
                </c:pt>
                <c:pt idx="13">
                  <c:v>0.3955917343236387</c:v>
                </c:pt>
                <c:pt idx="14">
                  <c:v>0.30421813047006963</c:v>
                </c:pt>
                <c:pt idx="15">
                  <c:v>0.67447473000805702</c:v>
                </c:pt>
                <c:pt idx="16">
                  <c:v>1.0127005734538672</c:v>
                </c:pt>
                <c:pt idx="17">
                  <c:v>0.7969336611774418</c:v>
                </c:pt>
                <c:pt idx="18">
                  <c:v>0.38883874184235018</c:v>
                </c:pt>
                <c:pt idx="19">
                  <c:v>0.96803547907196275</c:v>
                </c:pt>
                <c:pt idx="20">
                  <c:v>0.38185719903288468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3'!$D$135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 Per Cápita 3'!$D$136:$D$156</c:f>
              <c:numCache>
                <c:formatCode>"$"\ #,##0.0000</c:formatCode>
                <c:ptCount val="21"/>
                <c:pt idx="0">
                  <c:v>0.59349618450637054</c:v>
                </c:pt>
                <c:pt idx="1">
                  <c:v>0.23090041419659679</c:v>
                </c:pt>
                <c:pt idx="2">
                  <c:v>0.32001600682958059</c:v>
                </c:pt>
                <c:pt idx="3">
                  <c:v>0.47596196760766862</c:v>
                </c:pt>
                <c:pt idx="4">
                  <c:v>0.23224556709684188</c:v>
                </c:pt>
                <c:pt idx="5">
                  <c:v>0.24635859303145632</c:v>
                </c:pt>
                <c:pt idx="6">
                  <c:v>0.25831776693187997</c:v>
                </c:pt>
                <c:pt idx="7">
                  <c:v>0.25499856514252917</c:v>
                </c:pt>
                <c:pt idx="8">
                  <c:v>0.26519105947720673</c:v>
                </c:pt>
                <c:pt idx="9">
                  <c:v>0.46808704485075792</c:v>
                </c:pt>
                <c:pt idx="10">
                  <c:v>1.4822331022530328</c:v>
                </c:pt>
                <c:pt idx="11">
                  <c:v>1.3886960610527836</c:v>
                </c:pt>
                <c:pt idx="12">
                  <c:v>1.1459442808315563</c:v>
                </c:pt>
                <c:pt idx="13">
                  <c:v>2.4312794591962112</c:v>
                </c:pt>
                <c:pt idx="14">
                  <c:v>1.2482429300965541</c:v>
                </c:pt>
                <c:pt idx="15">
                  <c:v>1.5241986287185925</c:v>
                </c:pt>
                <c:pt idx="16">
                  <c:v>2.1438101691243401</c:v>
                </c:pt>
                <c:pt idx="17">
                  <c:v>1.4304390409201613</c:v>
                </c:pt>
                <c:pt idx="18">
                  <c:v>0.92253527677135228</c:v>
                </c:pt>
                <c:pt idx="19">
                  <c:v>1.8459664449843625</c:v>
                </c:pt>
                <c:pt idx="20">
                  <c:v>0.90815193691670593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699120"/>
        <c:axId val="462699512"/>
      </c:lineChart>
      <c:catAx>
        <c:axId val="462699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2699512"/>
        <c:crosses val="autoZero"/>
        <c:auto val="1"/>
        <c:lblAlgn val="ctr"/>
        <c:lblOffset val="100"/>
        <c:noMultiLvlLbl val="0"/>
      </c:catAx>
      <c:valAx>
        <c:axId val="462699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2699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4'!$D$5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4'!$A$6:$A$26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4'!$D$6:$D$26</c:f>
              <c:numCache>
                <c:formatCode>"$"\ #,##0.00000</c:formatCode>
                <c:ptCount val="21"/>
                <c:pt idx="0">
                  <c:v>0.12491457663636579</c:v>
                </c:pt>
                <c:pt idx="1">
                  <c:v>0.10828744839832879</c:v>
                </c:pt>
                <c:pt idx="2">
                  <c:v>0.11352231282727673</c:v>
                </c:pt>
                <c:pt idx="3">
                  <c:v>0.12558778409479515</c:v>
                </c:pt>
                <c:pt idx="4">
                  <c:v>9.5102393865836771E-2</c:v>
                </c:pt>
                <c:pt idx="5">
                  <c:v>0.14173026940956254</c:v>
                </c:pt>
                <c:pt idx="6">
                  <c:v>0.18406327449019921</c:v>
                </c:pt>
                <c:pt idx="7">
                  <c:v>0.19392951998827743</c:v>
                </c:pt>
                <c:pt idx="8">
                  <c:v>0.1935072028912356</c:v>
                </c:pt>
                <c:pt idx="9">
                  <c:v>0.23290346748027763</c:v>
                </c:pt>
                <c:pt idx="10">
                  <c:v>0.25152112710997832</c:v>
                </c:pt>
                <c:pt idx="11">
                  <c:v>0.21124769144584674</c:v>
                </c:pt>
                <c:pt idx="12">
                  <c:v>0.20708085466206846</c:v>
                </c:pt>
                <c:pt idx="13">
                  <c:v>0.16780914562227156</c:v>
                </c:pt>
                <c:pt idx="14">
                  <c:v>0.13110200371588129</c:v>
                </c:pt>
                <c:pt idx="15">
                  <c:v>0.14608716265127802</c:v>
                </c:pt>
                <c:pt idx="16">
                  <c:v>0.15227337945658384</c:v>
                </c:pt>
                <c:pt idx="17">
                  <c:v>0.21754575813831931</c:v>
                </c:pt>
                <c:pt idx="18">
                  <c:v>0.22456119382130579</c:v>
                </c:pt>
                <c:pt idx="19">
                  <c:v>0.17474321724445627</c:v>
                </c:pt>
                <c:pt idx="20">
                  <c:v>0.1723873448359094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4'!$D$31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4'!$A$6:$A$26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4'!$D$32:$D$52</c:f>
              <c:numCache>
                <c:formatCode>"$"\ #,##0.0000</c:formatCode>
                <c:ptCount val="21"/>
                <c:pt idx="0">
                  <c:v>5.2649213080294438E-2</c:v>
                </c:pt>
                <c:pt idx="1">
                  <c:v>4.7649695742230033E-2</c:v>
                </c:pt>
                <c:pt idx="2">
                  <c:v>8.1019231673635658E-2</c:v>
                </c:pt>
                <c:pt idx="3">
                  <c:v>8.3380103579848097E-2</c:v>
                </c:pt>
                <c:pt idx="4">
                  <c:v>5.3546319406924572E-2</c:v>
                </c:pt>
                <c:pt idx="5">
                  <c:v>7.8843271156181643E-2</c:v>
                </c:pt>
                <c:pt idx="6">
                  <c:v>8.9656469650599535E-2</c:v>
                </c:pt>
                <c:pt idx="7">
                  <c:v>5.1162863961481224E-2</c:v>
                </c:pt>
                <c:pt idx="8">
                  <c:v>4.5375752357424234E-2</c:v>
                </c:pt>
                <c:pt idx="9">
                  <c:v>0.14599800809511995</c:v>
                </c:pt>
                <c:pt idx="10">
                  <c:v>0.15641110344680936</c:v>
                </c:pt>
                <c:pt idx="11">
                  <c:v>0.11466801929209898</c:v>
                </c:pt>
                <c:pt idx="12">
                  <c:v>0.14738339664036154</c:v>
                </c:pt>
                <c:pt idx="13">
                  <c:v>9.6623041020741263E-2</c:v>
                </c:pt>
                <c:pt idx="14">
                  <c:v>8.1869711512295384E-2</c:v>
                </c:pt>
                <c:pt idx="15">
                  <c:v>0.12720127259348274</c:v>
                </c:pt>
                <c:pt idx="16">
                  <c:v>0.1223948275716408</c:v>
                </c:pt>
                <c:pt idx="17">
                  <c:v>0.10939475254113606</c:v>
                </c:pt>
                <c:pt idx="18">
                  <c:v>9.5882525125851825E-2</c:v>
                </c:pt>
                <c:pt idx="19">
                  <c:v>0.11080337797657483</c:v>
                </c:pt>
                <c:pt idx="20">
                  <c:v>7.1931391568707648E-2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4'!$D$56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4'!$A$6:$A$26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4'!$D$57:$D$77</c:f>
              <c:numCache>
                <c:formatCode>"$"\ #,##0.00</c:formatCode>
                <c:ptCount val="21"/>
                <c:pt idx="0">
                  <c:v>0.17756378971666026</c:v>
                </c:pt>
                <c:pt idx="1">
                  <c:v>0.15593714414055881</c:v>
                </c:pt>
                <c:pt idx="2">
                  <c:v>0.19454154450091235</c:v>
                </c:pt>
                <c:pt idx="3">
                  <c:v>0.20896788767464322</c:v>
                </c:pt>
                <c:pt idx="4">
                  <c:v>0.14864871327276136</c:v>
                </c:pt>
                <c:pt idx="5">
                  <c:v>0.22057354056574419</c:v>
                </c:pt>
                <c:pt idx="6">
                  <c:v>0.27371974414079875</c:v>
                </c:pt>
                <c:pt idx="7">
                  <c:v>0.24509238394975869</c:v>
                </c:pt>
                <c:pt idx="8">
                  <c:v>0.23888295524865985</c:v>
                </c:pt>
                <c:pt idx="9">
                  <c:v>0.37890147557539755</c:v>
                </c:pt>
                <c:pt idx="10">
                  <c:v>0.40793223055678773</c:v>
                </c:pt>
                <c:pt idx="11">
                  <c:v>0.32591571073794573</c:v>
                </c:pt>
                <c:pt idx="12">
                  <c:v>0.35446425130243003</c:v>
                </c:pt>
                <c:pt idx="13">
                  <c:v>0.26443218664301282</c:v>
                </c:pt>
                <c:pt idx="14">
                  <c:v>0.21297171522817665</c:v>
                </c:pt>
                <c:pt idx="15">
                  <c:v>0.27328843524476076</c:v>
                </c:pt>
                <c:pt idx="16">
                  <c:v>0.2746682070282247</c:v>
                </c:pt>
                <c:pt idx="17">
                  <c:v>0.3269405106794554</c:v>
                </c:pt>
                <c:pt idx="18">
                  <c:v>0.32044371894715756</c:v>
                </c:pt>
                <c:pt idx="19">
                  <c:v>0.28554659522103104</c:v>
                </c:pt>
                <c:pt idx="20">
                  <c:v>0.24431873640461702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0326808"/>
        <c:axId val="250327200"/>
      </c:lineChart>
      <c:catAx>
        <c:axId val="250326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0327200"/>
        <c:crosses val="autoZero"/>
        <c:auto val="1"/>
        <c:lblAlgn val="ctr"/>
        <c:lblOffset val="100"/>
        <c:noMultiLvlLbl val="0"/>
      </c:catAx>
      <c:valAx>
        <c:axId val="250327200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032680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CANADÁ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4'!$D$84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Per Cápita 4'!$A$85:$A$105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4'!$D$85:$D$105</c:f>
              <c:numCache>
                <c:formatCode>"$"\ #,##0.0000</c:formatCode>
                <c:ptCount val="21"/>
                <c:pt idx="0">
                  <c:v>6.7209954350344089E-2</c:v>
                </c:pt>
                <c:pt idx="1">
                  <c:v>6.113295744458562E-2</c:v>
                </c:pt>
                <c:pt idx="2">
                  <c:v>0.10438567121972041</c:v>
                </c:pt>
                <c:pt idx="3">
                  <c:v>0.10801424231103647</c:v>
                </c:pt>
                <c:pt idx="4">
                  <c:v>6.9753895184135981E-2</c:v>
                </c:pt>
                <c:pt idx="5">
                  <c:v>0.1032520304065363</c:v>
                </c:pt>
                <c:pt idx="6">
                  <c:v>0.11772761639410717</c:v>
                </c:pt>
                <c:pt idx="7">
                  <c:v>6.7422390153689185E-2</c:v>
                </c:pt>
                <c:pt idx="8">
                  <c:v>5.9948478343225163E-2</c:v>
                </c:pt>
                <c:pt idx="9">
                  <c:v>0.19333380215658696</c:v>
                </c:pt>
                <c:pt idx="10">
                  <c:v>0.20760869026986878</c:v>
                </c:pt>
                <c:pt idx="11">
                  <c:v>0.1528154076825029</c:v>
                </c:pt>
                <c:pt idx="12">
                  <c:v>0.19685338644623646</c:v>
                </c:pt>
                <c:pt idx="13">
                  <c:v>0.12918950628700979</c:v>
                </c:pt>
                <c:pt idx="14">
                  <c:v>0.10950224438617984</c:v>
                </c:pt>
                <c:pt idx="15">
                  <c:v>0.17023468183200055</c:v>
                </c:pt>
                <c:pt idx="16">
                  <c:v>0.16409914980674251</c:v>
                </c:pt>
                <c:pt idx="17">
                  <c:v>0.14663569973258114</c:v>
                </c:pt>
                <c:pt idx="18">
                  <c:v>0.12851727691306558</c:v>
                </c:pt>
                <c:pt idx="19">
                  <c:v>0.14858028962578923</c:v>
                </c:pt>
                <c:pt idx="20">
                  <c:v>9.671315009405114E-2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4'!$D$110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4'!$A$85:$A$105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4'!$D$111:$D$131</c:f>
              <c:numCache>
                <c:formatCode>"$"\ #,##0.000000</c:formatCode>
                <c:ptCount val="21"/>
                <c:pt idx="0">
                  <c:v>0.15946112965864959</c:v>
                </c:pt>
                <c:pt idx="1">
                  <c:v>0.13892915519397142</c:v>
                </c:pt>
                <c:pt idx="2">
                  <c:v>0.14626283881122612</c:v>
                </c:pt>
                <c:pt idx="3">
                  <c:v>0.1626919224144486</c:v>
                </c:pt>
                <c:pt idx="4">
                  <c:v>0.12388829870947435</c:v>
                </c:pt>
                <c:pt idx="5">
                  <c:v>0.18560795197873231</c:v>
                </c:pt>
                <c:pt idx="6">
                  <c:v>0.24169288235275194</c:v>
                </c:pt>
                <c:pt idx="7">
                  <c:v>0.2555602002423315</c:v>
                </c:pt>
                <c:pt idx="8">
                  <c:v>0.25565333375426191</c:v>
                </c:pt>
                <c:pt idx="9">
                  <c:v>0.30841593999062356</c:v>
                </c:pt>
                <c:pt idx="10">
                  <c:v>0.33385079846496657</c:v>
                </c:pt>
                <c:pt idx="11">
                  <c:v>0.28152489499318478</c:v>
                </c:pt>
                <c:pt idx="12">
                  <c:v>0.27658860114264422</c:v>
                </c:pt>
                <c:pt idx="13">
                  <c:v>0.22436864379721297</c:v>
                </c:pt>
                <c:pt idx="14">
                  <c:v>0.17535134038255745</c:v>
                </c:pt>
                <c:pt idx="15">
                  <c:v>0.19550984944276584</c:v>
                </c:pt>
                <c:pt idx="16">
                  <c:v>0.20415839952385917</c:v>
                </c:pt>
                <c:pt idx="17">
                  <c:v>0.29160424725556983</c:v>
                </c:pt>
                <c:pt idx="18">
                  <c:v>0.30099325286209139</c:v>
                </c:pt>
                <c:pt idx="19">
                  <c:v>0.23431955146541195</c:v>
                </c:pt>
                <c:pt idx="20">
                  <c:v>0.23177812623721211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4'!$D$135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4'!$A$85:$A$105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4'!$D$136:$D$156</c:f>
              <c:numCache>
                <c:formatCode>"$"\ #,##0.0000</c:formatCode>
                <c:ptCount val="21"/>
                <c:pt idx="0">
                  <c:v>0.22667108400899366</c:v>
                </c:pt>
                <c:pt idx="1">
                  <c:v>0.20006211263855703</c:v>
                </c:pt>
                <c:pt idx="2">
                  <c:v>0.25064851003094651</c:v>
                </c:pt>
                <c:pt idx="3">
                  <c:v>0.27070616472548503</c:v>
                </c:pt>
                <c:pt idx="4">
                  <c:v>0.19364219389361034</c:v>
                </c:pt>
                <c:pt idx="5">
                  <c:v>0.28885998238526867</c:v>
                </c:pt>
                <c:pt idx="6">
                  <c:v>0.35942049874685905</c:v>
                </c:pt>
                <c:pt idx="7">
                  <c:v>0.32298259039602067</c:v>
                </c:pt>
                <c:pt idx="8">
                  <c:v>0.31560181209748706</c:v>
                </c:pt>
                <c:pt idx="9">
                  <c:v>0.50174974214721058</c:v>
                </c:pt>
                <c:pt idx="10">
                  <c:v>0.54145948873483551</c:v>
                </c:pt>
                <c:pt idx="11">
                  <c:v>0.43434030267568768</c:v>
                </c:pt>
                <c:pt idx="12">
                  <c:v>0.47344198758888062</c:v>
                </c:pt>
                <c:pt idx="13">
                  <c:v>0.35355815008422276</c:v>
                </c:pt>
                <c:pt idx="14">
                  <c:v>0.28485358476873723</c:v>
                </c:pt>
                <c:pt idx="15">
                  <c:v>0.36574453127476642</c:v>
                </c:pt>
                <c:pt idx="16">
                  <c:v>0.36825754933060173</c:v>
                </c:pt>
                <c:pt idx="17">
                  <c:v>0.438239946988151</c:v>
                </c:pt>
                <c:pt idx="18">
                  <c:v>0.42951052977515691</c:v>
                </c:pt>
                <c:pt idx="19">
                  <c:v>0.38289984109120118</c:v>
                </c:pt>
                <c:pt idx="20">
                  <c:v>0.32849127633126324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0327984"/>
        <c:axId val="458354720"/>
      </c:lineChart>
      <c:catAx>
        <c:axId val="2503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8354720"/>
        <c:crosses val="autoZero"/>
        <c:auto val="1"/>
        <c:lblAlgn val="ctr"/>
        <c:lblOffset val="100"/>
        <c:noMultiLvlLbl val="0"/>
      </c:catAx>
      <c:valAx>
        <c:axId val="45835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03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'Import '!$B$1</c:f>
              <c:strCache>
                <c:ptCount val="1"/>
                <c:pt idx="0">
                  <c:v>(1) Productos primarios</c:v>
                </c:pt>
              </c:strCache>
            </c:strRef>
          </c:tx>
          <c:spPr>
            <a:ln w="317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'!$B$2:$B$22</c:f>
              <c:numCache>
                <c:formatCode>General</c:formatCode>
                <c:ptCount val="21"/>
                <c:pt idx="0">
                  <c:v>163836.77299999999</c:v>
                </c:pt>
                <c:pt idx="1">
                  <c:v>225898.948</c:v>
                </c:pt>
                <c:pt idx="2">
                  <c:v>196506.13699999999</c:v>
                </c:pt>
                <c:pt idx="3">
                  <c:v>192710.74299999999</c:v>
                </c:pt>
                <c:pt idx="4">
                  <c:v>110359.197</c:v>
                </c:pt>
                <c:pt idx="5">
                  <c:v>127890.508</c:v>
                </c:pt>
                <c:pt idx="6">
                  <c:v>161956.94099999999</c:v>
                </c:pt>
                <c:pt idx="7">
                  <c:v>141704.927</c:v>
                </c:pt>
                <c:pt idx="8">
                  <c:v>108697.667</c:v>
                </c:pt>
                <c:pt idx="9">
                  <c:v>179542.40700000001</c:v>
                </c:pt>
                <c:pt idx="10">
                  <c:v>129674.05</c:v>
                </c:pt>
                <c:pt idx="11">
                  <c:v>162234.67600000001</c:v>
                </c:pt>
                <c:pt idx="12">
                  <c:v>219776.19399999999</c:v>
                </c:pt>
                <c:pt idx="13">
                  <c:v>221796.96799999999</c:v>
                </c:pt>
                <c:pt idx="14">
                  <c:v>225454.89600000001</c:v>
                </c:pt>
                <c:pt idx="15">
                  <c:v>283073.777</c:v>
                </c:pt>
                <c:pt idx="16">
                  <c:v>341181.223</c:v>
                </c:pt>
                <c:pt idx="17">
                  <c:v>394481.70600000001</c:v>
                </c:pt>
                <c:pt idx="18">
                  <c:v>341780.63799999998</c:v>
                </c:pt>
                <c:pt idx="19">
                  <c:v>465938.06300000002</c:v>
                </c:pt>
                <c:pt idx="20">
                  <c:v>358806.07699999999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'Import '!$C$1</c:f>
              <c:strCache>
                <c:ptCount val="1"/>
                <c:pt idx="0">
                  <c:v>(2) MRB: agro</c:v>
                </c:pt>
              </c:strCache>
            </c:strRef>
          </c:tx>
          <c:spPr>
            <a:ln w="317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'!$C$2:$C$22</c:f>
              <c:numCache>
                <c:formatCode>General</c:formatCode>
                <c:ptCount val="21"/>
                <c:pt idx="0">
                  <c:v>85076.902000000002</c:v>
                </c:pt>
                <c:pt idx="1">
                  <c:v>82441.599000000002</c:v>
                </c:pt>
                <c:pt idx="2">
                  <c:v>83791.847999999998</c:v>
                </c:pt>
                <c:pt idx="3">
                  <c:v>74108.035000000003</c:v>
                </c:pt>
                <c:pt idx="4">
                  <c:v>55960.313000000002</c:v>
                </c:pt>
                <c:pt idx="5">
                  <c:v>62098.982000000004</c:v>
                </c:pt>
                <c:pt idx="6">
                  <c:v>53364.997000000003</c:v>
                </c:pt>
                <c:pt idx="7">
                  <c:v>48926.294000000002</c:v>
                </c:pt>
                <c:pt idx="8">
                  <c:v>50120.567999999999</c:v>
                </c:pt>
                <c:pt idx="9">
                  <c:v>59161.743999999999</c:v>
                </c:pt>
                <c:pt idx="10">
                  <c:v>64472.858999999997</c:v>
                </c:pt>
                <c:pt idx="11">
                  <c:v>66259.135999999999</c:v>
                </c:pt>
                <c:pt idx="12">
                  <c:v>76008.356</c:v>
                </c:pt>
                <c:pt idx="13">
                  <c:v>85155.763999999996</c:v>
                </c:pt>
                <c:pt idx="14">
                  <c:v>58052.474999999999</c:v>
                </c:pt>
                <c:pt idx="15">
                  <c:v>88558.326000000001</c:v>
                </c:pt>
                <c:pt idx="16">
                  <c:v>97953.824999999997</c:v>
                </c:pt>
                <c:pt idx="17">
                  <c:v>94941.046000000002</c:v>
                </c:pt>
                <c:pt idx="18">
                  <c:v>95400.282000000007</c:v>
                </c:pt>
                <c:pt idx="19">
                  <c:v>85265.054000000004</c:v>
                </c:pt>
                <c:pt idx="20">
                  <c:v>78400.228000000003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'Import '!$D$1</c:f>
              <c:strCache>
                <c:ptCount val="1"/>
                <c:pt idx="0">
                  <c:v>(3) MRB: otros</c:v>
                </c:pt>
              </c:strCache>
            </c:strRef>
          </c:tx>
          <c:spPr>
            <a:ln w="317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'!$D$2:$D$22</c:f>
              <c:numCache>
                <c:formatCode>General</c:formatCode>
                <c:ptCount val="21"/>
                <c:pt idx="0">
                  <c:v>3823.683</c:v>
                </c:pt>
                <c:pt idx="1">
                  <c:v>6525.0879999999997</c:v>
                </c:pt>
                <c:pt idx="2">
                  <c:v>8321.8619999999992</c:v>
                </c:pt>
                <c:pt idx="3">
                  <c:v>9542.6910000000007</c:v>
                </c:pt>
                <c:pt idx="4">
                  <c:v>6008.5249999999996</c:v>
                </c:pt>
                <c:pt idx="5">
                  <c:v>5108.6270000000004</c:v>
                </c:pt>
                <c:pt idx="6">
                  <c:v>5975.0209999999997</c:v>
                </c:pt>
                <c:pt idx="7">
                  <c:v>4176.3639999999996</c:v>
                </c:pt>
                <c:pt idx="8">
                  <c:v>5233.6589999999997</c:v>
                </c:pt>
                <c:pt idx="9">
                  <c:v>12210.4</c:v>
                </c:pt>
                <c:pt idx="10">
                  <c:v>7421.2860000000001</c:v>
                </c:pt>
                <c:pt idx="11">
                  <c:v>25897.483</c:v>
                </c:pt>
                <c:pt idx="12">
                  <c:v>14332.661</c:v>
                </c:pt>
                <c:pt idx="13">
                  <c:v>67678.012000000002</c:v>
                </c:pt>
                <c:pt idx="14">
                  <c:v>31746.205000000002</c:v>
                </c:pt>
                <c:pt idx="15">
                  <c:v>28895.094000000001</c:v>
                </c:pt>
                <c:pt idx="16">
                  <c:v>38845.447999999997</c:v>
                </c:pt>
                <c:pt idx="17">
                  <c:v>22015.246999999999</c:v>
                </c:pt>
                <c:pt idx="18">
                  <c:v>18762.367999999999</c:v>
                </c:pt>
                <c:pt idx="19">
                  <c:v>31204.878000000001</c:v>
                </c:pt>
                <c:pt idx="20">
                  <c:v>18868.599999999999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'Import '!$E$1</c:f>
              <c:strCache>
                <c:ptCount val="1"/>
                <c:pt idx="0">
                  <c:v>(4)MBT: textiles, vestidos y calzado</c:v>
                </c:pt>
              </c:strCache>
            </c:strRef>
          </c:tx>
          <c:spPr>
            <a:ln w="317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'!$E$2:$E$22</c:f>
              <c:numCache>
                <c:formatCode>General</c:formatCode>
                <c:ptCount val="21"/>
                <c:pt idx="0">
                  <c:v>1972.8810000000001</c:v>
                </c:pt>
                <c:pt idx="1">
                  <c:v>1813.931</c:v>
                </c:pt>
                <c:pt idx="2">
                  <c:v>3130.2339999999999</c:v>
                </c:pt>
                <c:pt idx="3">
                  <c:v>3267.2040000000002</c:v>
                </c:pt>
                <c:pt idx="4">
                  <c:v>2127.4380000000001</c:v>
                </c:pt>
                <c:pt idx="5">
                  <c:v>3177.0340000000001</c:v>
                </c:pt>
                <c:pt idx="6">
                  <c:v>3659.1979999999999</c:v>
                </c:pt>
                <c:pt idx="7">
                  <c:v>2114.5010000000002</c:v>
                </c:pt>
                <c:pt idx="8">
                  <c:v>1898.9280000000001</c:v>
                </c:pt>
                <c:pt idx="9">
                  <c:v>6185.7150000000001</c:v>
                </c:pt>
                <c:pt idx="10">
                  <c:v>6708.2520000000004</c:v>
                </c:pt>
                <c:pt idx="11">
                  <c:v>4977.2749999999996</c:v>
                </c:pt>
                <c:pt idx="12">
                  <c:v>6474.1</c:v>
                </c:pt>
                <c:pt idx="13">
                  <c:v>4295.0050000000001</c:v>
                </c:pt>
                <c:pt idx="14">
                  <c:v>3682.404</c:v>
                </c:pt>
                <c:pt idx="15">
                  <c:v>5788.8770000000004</c:v>
                </c:pt>
                <c:pt idx="16">
                  <c:v>5635.6210000000001</c:v>
                </c:pt>
                <c:pt idx="17">
                  <c:v>5095.8069999999998</c:v>
                </c:pt>
                <c:pt idx="18">
                  <c:v>4518.0889999999999</c:v>
                </c:pt>
                <c:pt idx="19">
                  <c:v>5281.0870000000004</c:v>
                </c:pt>
                <c:pt idx="20">
                  <c:v>3467.3380000000002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'Import '!$F$1</c:f>
              <c:strCache>
                <c:ptCount val="1"/>
                <c:pt idx="0">
                  <c:v>(5) MBT: otros</c:v>
                </c:pt>
              </c:strCache>
            </c:strRef>
          </c:tx>
          <c:spPr>
            <a:ln w="317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'!$F$2:$F$22</c:f>
              <c:numCache>
                <c:formatCode>General</c:formatCode>
                <c:ptCount val="21"/>
                <c:pt idx="0">
                  <c:v>10002.088</c:v>
                </c:pt>
                <c:pt idx="1">
                  <c:v>7009.3450000000003</c:v>
                </c:pt>
                <c:pt idx="2">
                  <c:v>10132.769</c:v>
                </c:pt>
                <c:pt idx="3">
                  <c:v>9601.6710000000003</c:v>
                </c:pt>
                <c:pt idx="4">
                  <c:v>8017.8019999999997</c:v>
                </c:pt>
                <c:pt idx="5">
                  <c:v>8807.9349999999995</c:v>
                </c:pt>
                <c:pt idx="6">
                  <c:v>7406.6220000000003</c:v>
                </c:pt>
                <c:pt idx="7">
                  <c:v>4995.7830000000004</c:v>
                </c:pt>
                <c:pt idx="8">
                  <c:v>5716.4080000000004</c:v>
                </c:pt>
                <c:pt idx="9">
                  <c:v>6097.6660000000002</c:v>
                </c:pt>
                <c:pt idx="10">
                  <c:v>8199.9040000000005</c:v>
                </c:pt>
                <c:pt idx="11">
                  <c:v>9971.0249999999996</c:v>
                </c:pt>
                <c:pt idx="12">
                  <c:v>14425.5</c:v>
                </c:pt>
                <c:pt idx="13">
                  <c:v>21283.477999999999</c:v>
                </c:pt>
                <c:pt idx="14">
                  <c:v>16493.102999999999</c:v>
                </c:pt>
                <c:pt idx="15">
                  <c:v>31733.705999999998</c:v>
                </c:pt>
                <c:pt idx="16">
                  <c:v>30950.064999999999</c:v>
                </c:pt>
                <c:pt idx="17">
                  <c:v>36732.39</c:v>
                </c:pt>
                <c:pt idx="18">
                  <c:v>30170.616000000002</c:v>
                </c:pt>
                <c:pt idx="19">
                  <c:v>26098.293000000001</c:v>
                </c:pt>
                <c:pt idx="20">
                  <c:v>25046.793000000001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'Import '!$G$1</c:f>
              <c:strCache>
                <c:ptCount val="1"/>
                <c:pt idx="0">
                  <c:v>(6) MTI: automoviles </c:v>
                </c:pt>
              </c:strCache>
            </c:strRef>
          </c:tx>
          <c:spPr>
            <a:ln w="317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'!$G$2:$G$22</c:f>
              <c:numCache>
                <c:formatCode>General</c:formatCode>
                <c:ptCount val="21"/>
                <c:pt idx="0">
                  <c:v>10374.094999999999</c:v>
                </c:pt>
                <c:pt idx="1">
                  <c:v>3567.8919999999998</c:v>
                </c:pt>
                <c:pt idx="2">
                  <c:v>14790.216</c:v>
                </c:pt>
                <c:pt idx="3">
                  <c:v>11740.572</c:v>
                </c:pt>
                <c:pt idx="4">
                  <c:v>1849.26</c:v>
                </c:pt>
                <c:pt idx="5">
                  <c:v>3398.9490000000001</c:v>
                </c:pt>
                <c:pt idx="6">
                  <c:v>2569.8530000000001</c:v>
                </c:pt>
                <c:pt idx="7">
                  <c:v>4528.085</c:v>
                </c:pt>
                <c:pt idx="8">
                  <c:v>10719.723</c:v>
                </c:pt>
                <c:pt idx="9">
                  <c:v>20969.521000000001</c:v>
                </c:pt>
                <c:pt idx="10">
                  <c:v>40309.777000000002</c:v>
                </c:pt>
                <c:pt idx="11">
                  <c:v>62432.252999999997</c:v>
                </c:pt>
                <c:pt idx="12">
                  <c:v>64757.203000000001</c:v>
                </c:pt>
                <c:pt idx="13">
                  <c:v>81024.490000000005</c:v>
                </c:pt>
                <c:pt idx="14">
                  <c:v>65946.716</c:v>
                </c:pt>
                <c:pt idx="15">
                  <c:v>26388.159</c:v>
                </c:pt>
                <c:pt idx="16">
                  <c:v>44890.239000000001</c:v>
                </c:pt>
                <c:pt idx="17">
                  <c:v>99174.862999999998</c:v>
                </c:pt>
                <c:pt idx="18">
                  <c:v>69758.009000000005</c:v>
                </c:pt>
                <c:pt idx="19">
                  <c:v>50348.434000000001</c:v>
                </c:pt>
                <c:pt idx="20">
                  <c:v>19787.287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'Import '!$H$1</c:f>
              <c:strCache>
                <c:ptCount val="1"/>
                <c:pt idx="0">
                  <c:v>(7) MTI: procesos</c:v>
                </c:pt>
              </c:strCache>
            </c:strRef>
          </c:tx>
          <c:spPr>
            <a:ln w="31750" cap="rnd" cmpd="sng" algn="ctr">
              <a:solidFill>
                <a:schemeClr val="accent2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'!$H$2:$H$22</c:f>
              <c:numCache>
                <c:formatCode>General</c:formatCode>
                <c:ptCount val="21"/>
                <c:pt idx="0">
                  <c:v>23115.725999999999</c:v>
                </c:pt>
                <c:pt idx="1">
                  <c:v>14148.507</c:v>
                </c:pt>
                <c:pt idx="2">
                  <c:v>19093.072</c:v>
                </c:pt>
                <c:pt idx="3">
                  <c:v>14827.928</c:v>
                </c:pt>
                <c:pt idx="4">
                  <c:v>13218.407999999999</c:v>
                </c:pt>
                <c:pt idx="5">
                  <c:v>15790.306</c:v>
                </c:pt>
                <c:pt idx="6">
                  <c:v>19345.816999999999</c:v>
                </c:pt>
                <c:pt idx="7">
                  <c:v>14794.563</c:v>
                </c:pt>
                <c:pt idx="8">
                  <c:v>22879.732</c:v>
                </c:pt>
                <c:pt idx="9">
                  <c:v>33797.919999999998</c:v>
                </c:pt>
                <c:pt idx="10">
                  <c:v>54063.256000000001</c:v>
                </c:pt>
                <c:pt idx="11">
                  <c:v>55615.264999999999</c:v>
                </c:pt>
                <c:pt idx="12">
                  <c:v>60343.697999999997</c:v>
                </c:pt>
                <c:pt idx="13">
                  <c:v>117229.834</c:v>
                </c:pt>
                <c:pt idx="14">
                  <c:v>61100.883999999998</c:v>
                </c:pt>
                <c:pt idx="15">
                  <c:v>107039.152</c:v>
                </c:pt>
                <c:pt idx="16">
                  <c:v>134098.12700000001</c:v>
                </c:pt>
                <c:pt idx="17">
                  <c:v>144139.26999999999</c:v>
                </c:pt>
                <c:pt idx="18">
                  <c:v>120315.598</c:v>
                </c:pt>
                <c:pt idx="19">
                  <c:v>136421.30499999999</c:v>
                </c:pt>
                <c:pt idx="20">
                  <c:v>157598.834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'Import '!$I$1</c:f>
              <c:strCache>
                <c:ptCount val="1"/>
                <c:pt idx="0">
                  <c:v>(8) MTI: ingeniería</c:v>
                </c:pt>
              </c:strCache>
            </c:strRef>
          </c:tx>
          <c:spPr>
            <a:ln w="31750" cap="rnd" cmpd="sng" algn="ctr">
              <a:solidFill>
                <a:schemeClr val="accent3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'!$I$2:$I$22</c:f>
              <c:numCache>
                <c:formatCode>General</c:formatCode>
                <c:ptCount val="21"/>
                <c:pt idx="0">
                  <c:v>30976.739000000001</c:v>
                </c:pt>
                <c:pt idx="1">
                  <c:v>30951.223999999998</c:v>
                </c:pt>
                <c:pt idx="2">
                  <c:v>32274.945</c:v>
                </c:pt>
                <c:pt idx="3">
                  <c:v>27005.272000000001</c:v>
                </c:pt>
                <c:pt idx="4">
                  <c:v>22014.386999999999</c:v>
                </c:pt>
                <c:pt idx="5">
                  <c:v>23389.288</c:v>
                </c:pt>
                <c:pt idx="6">
                  <c:v>22890.244999999999</c:v>
                </c:pt>
                <c:pt idx="7">
                  <c:v>28420.502</c:v>
                </c:pt>
                <c:pt idx="8">
                  <c:v>75045.092999999993</c:v>
                </c:pt>
                <c:pt idx="9">
                  <c:v>29803.473000000002</c:v>
                </c:pt>
                <c:pt idx="10">
                  <c:v>47958.523000000001</c:v>
                </c:pt>
                <c:pt idx="11">
                  <c:v>53912.828999999998</c:v>
                </c:pt>
                <c:pt idx="12">
                  <c:v>79024.591</c:v>
                </c:pt>
                <c:pt idx="13">
                  <c:v>105914.648</c:v>
                </c:pt>
                <c:pt idx="14">
                  <c:v>137475.64199999999</c:v>
                </c:pt>
                <c:pt idx="15">
                  <c:v>123894.70299999999</c:v>
                </c:pt>
                <c:pt idx="16">
                  <c:v>191626.93700000001</c:v>
                </c:pt>
                <c:pt idx="17">
                  <c:v>192238.23699999999</c:v>
                </c:pt>
                <c:pt idx="18">
                  <c:v>139384.21400000001</c:v>
                </c:pt>
                <c:pt idx="19">
                  <c:v>206567.22</c:v>
                </c:pt>
                <c:pt idx="20">
                  <c:v>100070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'Import '!$J$1</c:f>
              <c:strCache>
                <c:ptCount val="1"/>
                <c:pt idx="0">
                  <c:v>(9) MAT: electronicos y electricos </c:v>
                </c:pt>
              </c:strCache>
            </c:strRef>
          </c:tx>
          <c:spPr>
            <a:ln w="31750" cap="rnd" cmpd="sng" algn="ctr">
              <a:solidFill>
                <a:schemeClr val="accent4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'!$J$2:$J$22</c:f>
              <c:numCache>
                <c:formatCode>General</c:formatCode>
                <c:ptCount val="21"/>
                <c:pt idx="0">
                  <c:v>154625.73499999999</c:v>
                </c:pt>
                <c:pt idx="1">
                  <c:v>86224.06</c:v>
                </c:pt>
                <c:pt idx="2">
                  <c:v>65691.59</c:v>
                </c:pt>
                <c:pt idx="3">
                  <c:v>154899.226</c:v>
                </c:pt>
                <c:pt idx="4">
                  <c:v>33549.067999999999</c:v>
                </c:pt>
                <c:pt idx="5">
                  <c:v>34310.135999999999</c:v>
                </c:pt>
                <c:pt idx="6">
                  <c:v>41986.067000000003</c:v>
                </c:pt>
                <c:pt idx="7">
                  <c:v>14202.152</c:v>
                </c:pt>
                <c:pt idx="8">
                  <c:v>14262.183000000001</c:v>
                </c:pt>
                <c:pt idx="9">
                  <c:v>21514.699000000001</c:v>
                </c:pt>
                <c:pt idx="10">
                  <c:v>17515.577000000001</c:v>
                </c:pt>
                <c:pt idx="11">
                  <c:v>23840.409</c:v>
                </c:pt>
                <c:pt idx="12">
                  <c:v>33405.875999999997</c:v>
                </c:pt>
                <c:pt idx="13">
                  <c:v>39013.625999999997</c:v>
                </c:pt>
                <c:pt idx="14">
                  <c:v>17199.342000000001</c:v>
                </c:pt>
                <c:pt idx="15">
                  <c:v>19491.861000000001</c:v>
                </c:pt>
                <c:pt idx="16">
                  <c:v>24837.718000000001</c:v>
                </c:pt>
                <c:pt idx="17">
                  <c:v>30852.637999999999</c:v>
                </c:pt>
                <c:pt idx="18">
                  <c:v>27208.013999999999</c:v>
                </c:pt>
                <c:pt idx="19">
                  <c:v>28582.853999999999</c:v>
                </c:pt>
                <c:pt idx="20">
                  <c:v>28266.868999999999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'Import '!$K$1</c:f>
              <c:strCache>
                <c:ptCount val="1"/>
                <c:pt idx="0">
                  <c:v>(10) MAT: otros </c:v>
                </c:pt>
              </c:strCache>
            </c:strRef>
          </c:tx>
          <c:spPr>
            <a:ln w="317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'!$K$2:$K$22</c:f>
              <c:numCache>
                <c:formatCode>General</c:formatCode>
                <c:ptCount val="21"/>
                <c:pt idx="0">
                  <c:v>25708.13</c:v>
                </c:pt>
                <c:pt idx="1">
                  <c:v>35952.832999999999</c:v>
                </c:pt>
                <c:pt idx="2">
                  <c:v>20742.026999999998</c:v>
                </c:pt>
                <c:pt idx="3">
                  <c:v>9382.5570000000007</c:v>
                </c:pt>
                <c:pt idx="4">
                  <c:v>5369.2719999999999</c:v>
                </c:pt>
                <c:pt idx="5">
                  <c:v>8562.8379999999997</c:v>
                </c:pt>
                <c:pt idx="6">
                  <c:v>24294.79</c:v>
                </c:pt>
                <c:pt idx="7">
                  <c:v>9633.7350000000006</c:v>
                </c:pt>
                <c:pt idx="8">
                  <c:v>18448.583999999999</c:v>
                </c:pt>
                <c:pt idx="9">
                  <c:v>14150.749</c:v>
                </c:pt>
                <c:pt idx="10">
                  <c:v>12222.754999999999</c:v>
                </c:pt>
                <c:pt idx="11">
                  <c:v>34656.911</c:v>
                </c:pt>
                <c:pt idx="12">
                  <c:v>79716.187000000005</c:v>
                </c:pt>
                <c:pt idx="13">
                  <c:v>51197.97</c:v>
                </c:pt>
                <c:pt idx="14">
                  <c:v>57234.783000000003</c:v>
                </c:pt>
                <c:pt idx="15">
                  <c:v>107905.599</c:v>
                </c:pt>
                <c:pt idx="16">
                  <c:v>47735.608999999997</c:v>
                </c:pt>
                <c:pt idx="17">
                  <c:v>111964.3</c:v>
                </c:pt>
                <c:pt idx="18">
                  <c:v>152934.73199999999</c:v>
                </c:pt>
                <c:pt idx="19">
                  <c:v>127694.34699999999</c:v>
                </c:pt>
                <c:pt idx="20">
                  <c:v>85629.885999999999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0636712"/>
        <c:axId val="2506371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'Import '!$A$1</c15:sqref>
                        </c15:formulaRef>
                      </c:ext>
                    </c:extLst>
                    <c:strCache>
                      <c:ptCount val="1"/>
                      <c:pt idx="0">
                        <c:v>Año</c:v>
                      </c:pt>
                    </c:strCache>
                  </c:strRef>
                </c:tx>
                <c:spPr>
                  <a:ln w="31750" cap="rnd" cmpd="sng" algn="ctr">
                    <a:solidFill>
                      <a:schemeClr val="accent1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'Import '!$A$2:$A$22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'Import '!$A$2:$A$22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059E-4701-B93C-66C8EC548533}"/>
                  </c:ext>
                </c:extLst>
              </c15:ser>
            </c15:filteredLineSeries>
          </c:ext>
        </c:extLst>
      </c:lineChart>
      <c:catAx>
        <c:axId val="250636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0637104"/>
        <c:crosses val="autoZero"/>
        <c:auto val="1"/>
        <c:lblAlgn val="ctr"/>
        <c:lblOffset val="100"/>
        <c:noMultiLvlLbl val="0"/>
      </c:catAx>
      <c:valAx>
        <c:axId val="2506371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Importaciones a Colombia de  Canadá</a:t>
                </a:r>
                <a:r>
                  <a:rPr lang="es-CO" baseline="0"/>
                  <a:t> </a:t>
                </a:r>
                <a:r>
                  <a:rPr lang="es-CO"/>
                  <a:t>por categorías LALL (miles de dólares)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063671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5'!$D$5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5'!$A$6:$A$26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5'!$D$6:$D$26</c:f>
              <c:numCache>
                <c:formatCode>"$"\ #,##0.00000</c:formatCode>
                <c:ptCount val="21"/>
                <c:pt idx="0">
                  <c:v>1.4847333157843161E-2</c:v>
                </c:pt>
                <c:pt idx="1">
                  <c:v>1.9237812286155977E-2</c:v>
                </c:pt>
                <c:pt idx="2">
                  <c:v>1.3915009310950334E-2</c:v>
                </c:pt>
                <c:pt idx="3">
                  <c:v>4.0497920910271157E-2</c:v>
                </c:pt>
                <c:pt idx="4">
                  <c:v>2.7606971297178578E-2</c:v>
                </c:pt>
                <c:pt idx="5">
                  <c:v>2.9628200008025699E-2</c:v>
                </c:pt>
                <c:pt idx="6">
                  <c:v>5.2800221377508019E-2</c:v>
                </c:pt>
                <c:pt idx="7">
                  <c:v>4.6187716350216013E-2</c:v>
                </c:pt>
                <c:pt idx="8">
                  <c:v>6.7188337946470778E-2</c:v>
                </c:pt>
                <c:pt idx="9">
                  <c:v>7.9626276027922549E-2</c:v>
                </c:pt>
                <c:pt idx="10">
                  <c:v>8.4030340748887253E-2</c:v>
                </c:pt>
                <c:pt idx="11">
                  <c:v>6.428751390707764E-2</c:v>
                </c:pt>
                <c:pt idx="12">
                  <c:v>3.991262398516409E-2</c:v>
                </c:pt>
                <c:pt idx="13">
                  <c:v>4.7245530019731551E-2</c:v>
                </c:pt>
                <c:pt idx="14">
                  <c:v>8.4964144911544165E-2</c:v>
                </c:pt>
                <c:pt idx="15">
                  <c:v>0.10426184075864108</c:v>
                </c:pt>
                <c:pt idx="16">
                  <c:v>0.12502475588831793</c:v>
                </c:pt>
                <c:pt idx="17">
                  <c:v>0.11494689677559421</c:v>
                </c:pt>
                <c:pt idx="18">
                  <c:v>0.1234761785747354</c:v>
                </c:pt>
                <c:pt idx="19">
                  <c:v>0.11489269170709021</c:v>
                </c:pt>
                <c:pt idx="20">
                  <c:v>0.12564027375244549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5'!$D$31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5'!$A$6:$A$26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5'!$D$32:$D$52</c:f>
              <c:numCache>
                <c:formatCode>"$"\ #,##0.0000</c:formatCode>
                <c:ptCount val="21"/>
                <c:pt idx="0">
                  <c:v>0.26692033749620786</c:v>
                </c:pt>
                <c:pt idx="1">
                  <c:v>0.18412671518504362</c:v>
                </c:pt>
                <c:pt idx="2">
                  <c:v>0.26226446939955084</c:v>
                </c:pt>
                <c:pt idx="3">
                  <c:v>0.24503775170440037</c:v>
                </c:pt>
                <c:pt idx="4">
                  <c:v>0.20180319559652438</c:v>
                </c:pt>
                <c:pt idx="5">
                  <c:v>0.21858324699421622</c:v>
                </c:pt>
                <c:pt idx="6">
                  <c:v>0.18147462382644036</c:v>
                </c:pt>
                <c:pt idx="7">
                  <c:v>0.12087890524056528</c:v>
                </c:pt>
                <c:pt idx="8">
                  <c:v>0.13659618152030975</c:v>
                </c:pt>
                <c:pt idx="9">
                  <c:v>0.14391983627266008</c:v>
                </c:pt>
                <c:pt idx="10">
                  <c:v>0.19119079497876731</c:v>
                </c:pt>
                <c:pt idx="11">
                  <c:v>0.22971559479072409</c:v>
                </c:pt>
                <c:pt idx="12">
                  <c:v>0.3283976441876918</c:v>
                </c:pt>
                <c:pt idx="13">
                  <c:v>0.47880604745699812</c:v>
                </c:pt>
                <c:pt idx="14">
                  <c:v>0.36668588904220539</c:v>
                </c:pt>
                <c:pt idx="15">
                  <c:v>0.69729721106657439</c:v>
                </c:pt>
                <c:pt idx="16">
                  <c:v>0.67217576714368743</c:v>
                </c:pt>
                <c:pt idx="17">
                  <c:v>0.78855630016884481</c:v>
                </c:pt>
                <c:pt idx="18">
                  <c:v>0.64027841122262685</c:v>
                </c:pt>
                <c:pt idx="19">
                  <c:v>0.54757269172471446</c:v>
                </c:pt>
                <c:pt idx="20">
                  <c:v>0.51960630167101263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5'!$D$56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5'!$A$6:$A$26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5'!$D$57:$D$77</c:f>
              <c:numCache>
                <c:formatCode>"$"\ #,##0.00</c:formatCode>
                <c:ptCount val="21"/>
                <c:pt idx="0">
                  <c:v>0.28176767065405101</c:v>
                </c:pt>
                <c:pt idx="1">
                  <c:v>0.20336452747119962</c:v>
                </c:pt>
                <c:pt idx="2">
                  <c:v>0.27617947871050114</c:v>
                </c:pt>
                <c:pt idx="3">
                  <c:v>0.2855356726146715</c:v>
                </c:pt>
                <c:pt idx="4">
                  <c:v>0.22941016689370294</c:v>
                </c:pt>
                <c:pt idx="5">
                  <c:v>0.24821144700224188</c:v>
                </c:pt>
                <c:pt idx="6">
                  <c:v>0.23427484520394837</c:v>
                </c:pt>
                <c:pt idx="7">
                  <c:v>0.16706662159078128</c:v>
                </c:pt>
                <c:pt idx="8">
                  <c:v>0.20378451946678053</c:v>
                </c:pt>
                <c:pt idx="9">
                  <c:v>0.22354611230058263</c:v>
                </c:pt>
                <c:pt idx="10">
                  <c:v>0.27522113572765461</c:v>
                </c:pt>
                <c:pt idx="11">
                  <c:v>0.29400310869780172</c:v>
                </c:pt>
                <c:pt idx="12">
                  <c:v>0.36831026817285589</c:v>
                </c:pt>
                <c:pt idx="13">
                  <c:v>0.5260515774767297</c:v>
                </c:pt>
                <c:pt idx="14">
                  <c:v>0.45165003395374959</c:v>
                </c:pt>
                <c:pt idx="15">
                  <c:v>0.80155905182521558</c:v>
                </c:pt>
                <c:pt idx="16">
                  <c:v>0.79720052303200539</c:v>
                </c:pt>
                <c:pt idx="17">
                  <c:v>0.90350319694443915</c:v>
                </c:pt>
                <c:pt idx="18">
                  <c:v>0.76375458979736233</c:v>
                </c:pt>
                <c:pt idx="19">
                  <c:v>0.66246538343180461</c:v>
                </c:pt>
                <c:pt idx="20">
                  <c:v>0.6452465754234582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355504"/>
        <c:axId val="458355896"/>
      </c:lineChart>
      <c:catAx>
        <c:axId val="458355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8355896"/>
        <c:crosses val="autoZero"/>
        <c:auto val="1"/>
        <c:lblAlgn val="ctr"/>
        <c:lblOffset val="100"/>
        <c:noMultiLvlLbl val="0"/>
      </c:catAx>
      <c:valAx>
        <c:axId val="45835589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835550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CANADÁ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5'!$D$84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Per Cápita 5'!$A$85:$A$105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5'!$D$85:$D$105</c:f>
              <c:numCache>
                <c:formatCode>"$"\ #,##0.00</c:formatCode>
                <c:ptCount val="21"/>
                <c:pt idx="0">
                  <c:v>0.34074020576412073</c:v>
                </c:pt>
                <c:pt idx="1">
                  <c:v>0.23622838443106103</c:v>
                </c:pt>
                <c:pt idx="2">
                  <c:v>0.33790313867250027</c:v>
                </c:pt>
                <c:pt idx="3">
                  <c:v>0.31743264821690104</c:v>
                </c:pt>
                <c:pt idx="4">
                  <c:v>0.26288564945965798</c:v>
                </c:pt>
                <c:pt idx="5">
                  <c:v>0.28625352213378741</c:v>
                </c:pt>
                <c:pt idx="6">
                  <c:v>0.23829373365206119</c:v>
                </c:pt>
                <c:pt idx="7">
                  <c:v>0.15929414578151904</c:v>
                </c:pt>
                <c:pt idx="8">
                  <c:v>0.18046495769667886</c:v>
                </c:pt>
                <c:pt idx="9">
                  <c:v>0.1905818409126426</c:v>
                </c:pt>
                <c:pt idx="10">
                  <c:v>0.25377271601881651</c:v>
                </c:pt>
                <c:pt idx="11">
                  <c:v>0.30613664111133676</c:v>
                </c:pt>
                <c:pt idx="12">
                  <c:v>0.43862599066745706</c:v>
                </c:pt>
                <c:pt idx="13">
                  <c:v>0.64018598695238638</c:v>
                </c:pt>
                <c:pt idx="14">
                  <c:v>0.4904491183999462</c:v>
                </c:pt>
                <c:pt idx="15">
                  <c:v>0.93319953840101388</c:v>
                </c:pt>
                <c:pt idx="16">
                  <c:v>0.90121023982333404</c:v>
                </c:pt>
                <c:pt idx="17">
                  <c:v>1.0570022982620939</c:v>
                </c:pt>
                <c:pt idx="18">
                  <c:v>0.85820474344568398</c:v>
                </c:pt>
                <c:pt idx="19">
                  <c:v>0.73426018785123359</c:v>
                </c:pt>
                <c:pt idx="20">
                  <c:v>0.69862074328595292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5'!$D$110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5'!$A$85:$A$105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5'!$D$111:$D$131</c:f>
              <c:numCache>
                <c:formatCode>"$"\ #,##0.0000</c:formatCode>
                <c:ptCount val="21"/>
                <c:pt idx="0">
                  <c:v>1.8953532738298019E-2</c:v>
                </c:pt>
                <c:pt idx="1">
                  <c:v>2.468146630313529E-2</c:v>
                </c:pt>
                <c:pt idx="2">
                  <c:v>1.7928182691281613E-2</c:v>
                </c:pt>
                <c:pt idx="3">
                  <c:v>5.2462782540275525E-2</c:v>
                </c:pt>
                <c:pt idx="4">
                  <c:v>3.5963140016787326E-2</c:v>
                </c:pt>
                <c:pt idx="5">
                  <c:v>3.8800670789770453E-2</c:v>
                </c:pt>
                <c:pt idx="6">
                  <c:v>6.9331797605680479E-2</c:v>
                </c:pt>
                <c:pt idx="7">
                  <c:v>6.0866143740832858E-2</c:v>
                </c:pt>
                <c:pt idx="8">
                  <c:v>8.8766321505240567E-2</c:v>
                </c:pt>
                <c:pt idx="9">
                  <c:v>0.10544288170026567</c:v>
                </c:pt>
                <c:pt idx="10">
                  <c:v>0.11153574523396881</c:v>
                </c:pt>
                <c:pt idx="11">
                  <c:v>8.5674477567971391E-2</c:v>
                </c:pt>
                <c:pt idx="12">
                  <c:v>5.3309500069447978E-2</c:v>
                </c:pt>
                <c:pt idx="13">
                  <c:v>6.3169474206540482E-2</c:v>
                </c:pt>
                <c:pt idx="14">
                  <c:v>0.11364110595124605</c:v>
                </c:pt>
                <c:pt idx="15">
                  <c:v>0.13953462042387896</c:v>
                </c:pt>
                <c:pt idx="16">
                  <c:v>0.16762518934110751</c:v>
                </c:pt>
                <c:pt idx="17">
                  <c:v>0.1540779447756406</c:v>
                </c:pt>
                <c:pt idx="18">
                  <c:v>0.16550275676644499</c:v>
                </c:pt>
                <c:pt idx="19">
                  <c:v>0.15406379951101262</c:v>
                </c:pt>
                <c:pt idx="20">
                  <c:v>0.16892578314255802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5'!$D$135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5'!$A$85:$A$105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5'!$D$136:$D$156</c:f>
              <c:numCache>
                <c:formatCode>"$"\ #,##0.0000</c:formatCode>
                <c:ptCount val="21"/>
                <c:pt idx="0">
                  <c:v>0.35969373850241876</c:v>
                </c:pt>
                <c:pt idx="1">
                  <c:v>0.26090985073419631</c:v>
                </c:pt>
                <c:pt idx="2">
                  <c:v>0.35583132136378193</c:v>
                </c:pt>
                <c:pt idx="3">
                  <c:v>0.36989543075717651</c:v>
                </c:pt>
                <c:pt idx="4">
                  <c:v>0.29884878947644528</c:v>
                </c:pt>
                <c:pt idx="5">
                  <c:v>0.32505419292355792</c:v>
                </c:pt>
                <c:pt idx="6">
                  <c:v>0.30762553125774161</c:v>
                </c:pt>
                <c:pt idx="7">
                  <c:v>0.22016028952235189</c:v>
                </c:pt>
                <c:pt idx="8">
                  <c:v>0.26923127920191942</c:v>
                </c:pt>
                <c:pt idx="9">
                  <c:v>0.29602472261290824</c:v>
                </c:pt>
                <c:pt idx="10">
                  <c:v>0.36530846125278538</c:v>
                </c:pt>
                <c:pt idx="11">
                  <c:v>0.39181111867930812</c:v>
                </c:pt>
                <c:pt idx="12">
                  <c:v>0.49193549073690496</c:v>
                </c:pt>
                <c:pt idx="13">
                  <c:v>0.70335546115892678</c:v>
                </c:pt>
                <c:pt idx="14">
                  <c:v>0.60409022435119231</c:v>
                </c:pt>
                <c:pt idx="15">
                  <c:v>1.0727341588248929</c:v>
                </c:pt>
                <c:pt idx="16">
                  <c:v>1.0688354291644415</c:v>
                </c:pt>
                <c:pt idx="17">
                  <c:v>1.2110802430377348</c:v>
                </c:pt>
                <c:pt idx="18">
                  <c:v>1.0237075002121292</c:v>
                </c:pt>
                <c:pt idx="19">
                  <c:v>0.88832398736224616</c:v>
                </c:pt>
                <c:pt idx="20">
                  <c:v>0.86754652642851104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945168"/>
        <c:axId val="445945560"/>
      </c:lineChart>
      <c:catAx>
        <c:axId val="445945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5945560"/>
        <c:crosses val="autoZero"/>
        <c:auto val="1"/>
        <c:lblAlgn val="ctr"/>
        <c:lblOffset val="100"/>
        <c:noMultiLvlLbl val="0"/>
      </c:catAx>
      <c:valAx>
        <c:axId val="44594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594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CANADÁ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6'!$D$5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6'!$A$6:$A$26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6'!$D$6:$D$26</c:f>
              <c:numCache>
                <c:formatCode>"$"\ #,##0.00000</c:formatCode>
                <c:ptCount val="21"/>
                <c:pt idx="0">
                  <c:v>3.6953543994126415E-3</c:v>
                </c:pt>
                <c:pt idx="1">
                  <c:v>6.7605249021160786E-4</c:v>
                </c:pt>
                <c:pt idx="2">
                  <c:v>5.9080087373097586E-4</c:v>
                </c:pt>
                <c:pt idx="3">
                  <c:v>0</c:v>
                </c:pt>
                <c:pt idx="4">
                  <c:v>7.6871096321800532E-3</c:v>
                </c:pt>
                <c:pt idx="5">
                  <c:v>1.240831403695737E-4</c:v>
                </c:pt>
                <c:pt idx="6">
                  <c:v>7.6134045806023059E-4</c:v>
                </c:pt>
                <c:pt idx="7">
                  <c:v>1.4007173298712782E-3</c:v>
                </c:pt>
                <c:pt idx="8">
                  <c:v>2.8230092891916381E-3</c:v>
                </c:pt>
                <c:pt idx="9">
                  <c:v>1.0347076573818811E-3</c:v>
                </c:pt>
                <c:pt idx="10">
                  <c:v>2.3125963193195991E-3</c:v>
                </c:pt>
                <c:pt idx="11">
                  <c:v>2.9260730946693123E-3</c:v>
                </c:pt>
                <c:pt idx="12">
                  <c:v>9.0691520911921706E-4</c:v>
                </c:pt>
                <c:pt idx="13">
                  <c:v>1.4807941851309259E-3</c:v>
                </c:pt>
                <c:pt idx="14">
                  <c:v>1.4291167009405669E-3</c:v>
                </c:pt>
                <c:pt idx="15">
                  <c:v>3.6917498520751144E-4</c:v>
                </c:pt>
                <c:pt idx="16">
                  <c:v>5.2231965263419271E-4</c:v>
                </c:pt>
                <c:pt idx="17">
                  <c:v>2.0066840235084833E-3</c:v>
                </c:pt>
                <c:pt idx="18">
                  <c:v>0</c:v>
                </c:pt>
                <c:pt idx="19">
                  <c:v>1.2132360878537769E-3</c:v>
                </c:pt>
                <c:pt idx="20">
                  <c:v>1.540326871099666E-3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6'!$D$31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6'!$A$6:$A$26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6'!$D$32:$D$52</c:f>
              <c:numCache>
                <c:formatCode>"$"\ #,##0.0000</c:formatCode>
                <c:ptCount val="21"/>
                <c:pt idx="0">
                  <c:v>0.27684788802275306</c:v>
                </c:pt>
                <c:pt idx="1">
                  <c:v>9.372405468627891E-2</c:v>
                </c:pt>
                <c:pt idx="2">
                  <c:v>0.38281225512441336</c:v>
                </c:pt>
                <c:pt idx="3">
                  <c:v>0.29962319752505939</c:v>
                </c:pt>
                <c:pt idx="4">
                  <c:v>4.6544748484538365E-2</c:v>
                </c:pt>
                <c:pt idx="5">
                  <c:v>8.4350453175204426E-2</c:v>
                </c:pt>
                <c:pt idx="6">
                  <c:v>6.2965695625380805E-2</c:v>
                </c:pt>
                <c:pt idx="7">
                  <c:v>0.10956239645241296</c:v>
                </c:pt>
                <c:pt idx="8">
                  <c:v>0.25615267992687707</c:v>
                </c:pt>
                <c:pt idx="9">
                  <c:v>0.49493200005315269</c:v>
                </c:pt>
                <c:pt idx="10">
                  <c:v>0.93987177289475954</c:v>
                </c:pt>
                <c:pt idx="11">
                  <c:v>1.4383337853450342</c:v>
                </c:pt>
                <c:pt idx="12">
                  <c:v>1.474202828975365</c:v>
                </c:pt>
                <c:pt idx="13">
                  <c:v>1.8227761366877664</c:v>
                </c:pt>
                <c:pt idx="14">
                  <c:v>1.4661722652113331</c:v>
                </c:pt>
                <c:pt idx="15">
                  <c:v>0.57983740304020359</c:v>
                </c:pt>
                <c:pt idx="16">
                  <c:v>0.97492948196032803</c:v>
                </c:pt>
                <c:pt idx="17">
                  <c:v>2.129046409368736</c:v>
                </c:pt>
                <c:pt idx="18">
                  <c:v>1.4803989143799288</c:v>
                </c:pt>
                <c:pt idx="19">
                  <c:v>1.0563689943056478</c:v>
                </c:pt>
                <c:pt idx="20">
                  <c:v>0.4104956278503562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6'!$D$56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6'!$A$6:$A$26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6'!$D$57:$D$77</c:f>
              <c:numCache>
                <c:formatCode>"$"\ #,##0.00</c:formatCode>
                <c:ptCount val="21"/>
                <c:pt idx="0">
                  <c:v>0.28054324242216566</c:v>
                </c:pt>
                <c:pt idx="1">
                  <c:v>9.4400107176490514E-2</c:v>
                </c:pt>
                <c:pt idx="2">
                  <c:v>0.38340305599814434</c:v>
                </c:pt>
                <c:pt idx="3">
                  <c:v>0</c:v>
                </c:pt>
                <c:pt idx="4">
                  <c:v>5.4231858116718427E-2</c:v>
                </c:pt>
                <c:pt idx="5">
                  <c:v>8.4474536315574E-2</c:v>
                </c:pt>
                <c:pt idx="6">
                  <c:v>6.3727036083441033E-2</c:v>
                </c:pt>
                <c:pt idx="7">
                  <c:v>0.11096311378228425</c:v>
                </c:pt>
                <c:pt idx="8">
                  <c:v>0.25897568921606867</c:v>
                </c:pt>
                <c:pt idx="9">
                  <c:v>0.49596670771053464</c:v>
                </c:pt>
                <c:pt idx="10">
                  <c:v>0.94218436921407922</c:v>
                </c:pt>
                <c:pt idx="11">
                  <c:v>1.4412598584397036</c:v>
                </c:pt>
                <c:pt idx="12">
                  <c:v>1.4751097441844843</c:v>
                </c:pt>
                <c:pt idx="13">
                  <c:v>1.8242569308728978</c:v>
                </c:pt>
                <c:pt idx="14">
                  <c:v>1.4676013819122737</c:v>
                </c:pt>
                <c:pt idx="15">
                  <c:v>0.58020657802541109</c:v>
                </c:pt>
                <c:pt idx="16">
                  <c:v>0.9754518016129623</c:v>
                </c:pt>
                <c:pt idx="17">
                  <c:v>2.1310530933922442</c:v>
                </c:pt>
                <c:pt idx="18">
                  <c:v>0</c:v>
                </c:pt>
                <c:pt idx="19">
                  <c:v>1.0575822303935016</c:v>
                </c:pt>
                <c:pt idx="20">
                  <c:v>0.41203595472145588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946344"/>
        <c:axId val="445946736"/>
      </c:lineChart>
      <c:catAx>
        <c:axId val="445946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5946736"/>
        <c:crosses val="autoZero"/>
        <c:auto val="1"/>
        <c:lblAlgn val="ctr"/>
        <c:lblOffset val="100"/>
        <c:noMultiLvlLbl val="0"/>
      </c:catAx>
      <c:valAx>
        <c:axId val="445946736"/>
        <c:scaling>
          <c:orientation val="minMax"/>
          <c:max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59463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ESTADOS</a:t>
            </a:r>
            <a:r>
              <a:rPr lang="es-CO" b="1" baseline="0"/>
              <a:t> UNIDOS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6'!$D$84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Per Cápita 6'!$A$85:$A$105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6'!$D$85:$D$105</c:f>
              <c:numCache>
                <c:formatCode>"$"\ #,##0.00</c:formatCode>
                <c:ptCount val="21"/>
                <c:pt idx="0">
                  <c:v>0.35341333378755874</c:v>
                </c:pt>
                <c:pt idx="1">
                  <c:v>0.12024481074686824</c:v>
                </c:pt>
                <c:pt idx="2">
                  <c:v>0.49321763952619785</c:v>
                </c:pt>
                <c:pt idx="3">
                  <c:v>0.38814502824989505</c:v>
                </c:pt>
                <c:pt idx="4">
                  <c:v>6.0633065785332077E-2</c:v>
                </c:pt>
                <c:pt idx="5">
                  <c:v>0.1104641579215917</c:v>
                </c:pt>
                <c:pt idx="6">
                  <c:v>8.268004851698256E-2</c:v>
                </c:pt>
                <c:pt idx="7">
                  <c:v>0.14438125757285888</c:v>
                </c:pt>
                <c:pt idx="8">
                  <c:v>0.33841782422022981</c:v>
                </c:pt>
                <c:pt idx="9">
                  <c:v>0.65539993749023284</c:v>
                </c:pt>
                <c:pt idx="10">
                  <c:v>1.2475172381777668</c:v>
                </c:pt>
                <c:pt idx="11">
                  <c:v>1.9168340497023302</c:v>
                </c:pt>
                <c:pt idx="12">
                  <c:v>1.9690265376401945</c:v>
                </c:pt>
                <c:pt idx="13">
                  <c:v>2.4371365947785302</c:v>
                </c:pt>
                <c:pt idx="14">
                  <c:v>1.9610323614405143</c:v>
                </c:pt>
                <c:pt idx="15">
                  <c:v>0.77600195193251498</c:v>
                </c:pt>
                <c:pt idx="16">
                  <c:v>1.3071230401266294</c:v>
                </c:pt>
                <c:pt idx="17">
                  <c:v>2.8538316760991678</c:v>
                </c:pt>
                <c:pt idx="18">
                  <c:v>1.9842701990945999</c:v>
                </c:pt>
                <c:pt idx="19">
                  <c:v>1.4165237016403884</c:v>
                </c:pt>
                <c:pt idx="20">
                  <c:v>0.55191932761820939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6'!$D$110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6'!$A$85:$A$105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6'!$D$111:$D$131</c:f>
              <c:numCache>
                <c:formatCode>"$"\ #,##0.0000</c:formatCode>
                <c:ptCount val="21"/>
                <c:pt idx="0">
                  <c:v>4.7173468692512091E-3</c:v>
                </c:pt>
                <c:pt idx="1">
                  <c:v>8.673526130783671E-4</c:v>
                </c:pt>
                <c:pt idx="2">
                  <c:v>7.6119144168178418E-4</c:v>
                </c:pt>
                <c:pt idx="3">
                  <c:v>0</c:v>
                </c:pt>
                <c:pt idx="4">
                  <c:v>1.0013869216241738E-2</c:v>
                </c:pt>
                <c:pt idx="5">
                  <c:v>1.6249752191279082E-4</c:v>
                </c:pt>
                <c:pt idx="6">
                  <c:v>9.9971365971835693E-4</c:v>
                </c:pt>
                <c:pt idx="7">
                  <c:v>1.8458644219118679E-3</c:v>
                </c:pt>
                <c:pt idx="8">
                  <c:v>3.7296375805025888E-3</c:v>
                </c:pt>
                <c:pt idx="9">
                  <c:v>1.3701828410689169E-3</c:v>
                </c:pt>
                <c:pt idx="10">
                  <c:v>3.0695716761574648E-3</c:v>
                </c:pt>
                <c:pt idx="11">
                  <c:v>3.8995096944305901E-3</c:v>
                </c:pt>
                <c:pt idx="12">
                  <c:v>1.2113259309008461E-3</c:v>
                </c:pt>
                <c:pt idx="13">
                  <c:v>1.9798907969443215E-3</c:v>
                </c:pt>
                <c:pt idx="14">
                  <c:v>1.9114698629329209E-3</c:v>
                </c:pt>
                <c:pt idx="15">
                  <c:v>4.9407041978253143E-4</c:v>
                </c:pt>
                <c:pt idx="16">
                  <c:v>7.0029275440136184E-4</c:v>
                </c:pt>
                <c:pt idx="17">
                  <c:v>2.6898138081962331E-3</c:v>
                </c:pt>
                <c:pt idx="18">
                  <c:v>0</c:v>
                </c:pt>
                <c:pt idx="19">
                  <c:v>1.6268725070447167E-3</c:v>
                </c:pt>
                <c:pt idx="20">
                  <c:v>2.0709993318601193E-3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6'!$D$135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6'!$A$85:$A$105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6'!$D$136:$D$156</c:f>
              <c:numCache>
                <c:formatCode>"$"\ #,##0.0000</c:formatCode>
                <c:ptCount val="21"/>
                <c:pt idx="0">
                  <c:v>0.35813068065680997</c:v>
                </c:pt>
                <c:pt idx="1">
                  <c:v>0.12111216335994661</c:v>
                </c:pt>
                <c:pt idx="2">
                  <c:v>0.49397883096787965</c:v>
                </c:pt>
                <c:pt idx="3">
                  <c:v>0</c:v>
                </c:pt>
                <c:pt idx="4">
                  <c:v>7.0646935001573818E-2</c:v>
                </c:pt>
                <c:pt idx="5">
                  <c:v>0.11062665544350449</c:v>
                </c:pt>
                <c:pt idx="6">
                  <c:v>8.3679762176700909E-2</c:v>
                </c:pt>
                <c:pt idx="7">
                  <c:v>0.14622712199477075</c:v>
                </c:pt>
                <c:pt idx="8">
                  <c:v>0.34214746180073241</c:v>
                </c:pt>
                <c:pt idx="9">
                  <c:v>0.65677012033130178</c:v>
                </c:pt>
                <c:pt idx="10">
                  <c:v>1.2505868098539243</c:v>
                </c:pt>
                <c:pt idx="11">
                  <c:v>1.9207335593967609</c:v>
                </c:pt>
                <c:pt idx="12">
                  <c:v>1.9702378635710953</c:v>
                </c:pt>
                <c:pt idx="13">
                  <c:v>2.4391164855754748</c:v>
                </c:pt>
                <c:pt idx="14">
                  <c:v>1.9629438313034471</c:v>
                </c:pt>
                <c:pt idx="15">
                  <c:v>0.77649602235229742</c:v>
                </c:pt>
                <c:pt idx="16">
                  <c:v>1.3078233328810307</c:v>
                </c:pt>
                <c:pt idx="17">
                  <c:v>2.8565214899073643</c:v>
                </c:pt>
                <c:pt idx="18">
                  <c:v>0</c:v>
                </c:pt>
                <c:pt idx="19">
                  <c:v>1.418150574147433</c:v>
                </c:pt>
                <c:pt idx="20">
                  <c:v>0.55399032695006944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0459016"/>
        <c:axId val="250459408"/>
      </c:lineChart>
      <c:catAx>
        <c:axId val="250459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0459408"/>
        <c:crosses val="autoZero"/>
        <c:auto val="1"/>
        <c:lblAlgn val="ctr"/>
        <c:lblOffset val="100"/>
        <c:noMultiLvlLbl val="0"/>
      </c:catAx>
      <c:valAx>
        <c:axId val="25045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0459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7'!$D$5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7'!$A$6:$A$26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7'!$D$6:$D$26</c:f>
              <c:numCache>
                <c:formatCode>"$"\ #,##0.00</c:formatCode>
                <c:ptCount val="21"/>
                <c:pt idx="0">
                  <c:v>4.4625714903620245E-2</c:v>
                </c:pt>
                <c:pt idx="1">
                  <c:v>2.8696584143395841E-2</c:v>
                </c:pt>
                <c:pt idx="2">
                  <c:v>2.6687008134525143E-2</c:v>
                </c:pt>
                <c:pt idx="3">
                  <c:v>2.750616213735365E-2</c:v>
                </c:pt>
                <c:pt idx="4">
                  <c:v>2.2033939514630438E-2</c:v>
                </c:pt>
                <c:pt idx="5">
                  <c:v>5.8063390254654089E-2</c:v>
                </c:pt>
                <c:pt idx="6">
                  <c:v>2.7845929859406222E-2</c:v>
                </c:pt>
                <c:pt idx="7">
                  <c:v>4.3860672154620223E-2</c:v>
                </c:pt>
                <c:pt idx="8">
                  <c:v>5.29683426533979E-2</c:v>
                </c:pt>
                <c:pt idx="9">
                  <c:v>9.636168521374458E-2</c:v>
                </c:pt>
                <c:pt idx="10">
                  <c:v>0.11384090202821301</c:v>
                </c:pt>
                <c:pt idx="11">
                  <c:v>0.13531716707264782</c:v>
                </c:pt>
                <c:pt idx="12">
                  <c:v>0.10847808186181192</c:v>
                </c:pt>
                <c:pt idx="13">
                  <c:v>0.12041313579602345</c:v>
                </c:pt>
                <c:pt idx="14">
                  <c:v>0.11992485709722298</c:v>
                </c:pt>
                <c:pt idx="15">
                  <c:v>8.2921083172283014E-2</c:v>
                </c:pt>
                <c:pt idx="16">
                  <c:v>8.9209416756592164E-2</c:v>
                </c:pt>
                <c:pt idx="17">
                  <c:v>9.2829728883732185E-2</c:v>
                </c:pt>
                <c:pt idx="18">
                  <c:v>7.5193041485098103E-2</c:v>
                </c:pt>
                <c:pt idx="19">
                  <c:v>0.10483803303472444</c:v>
                </c:pt>
                <c:pt idx="20">
                  <c:v>7.1759100835304068E-2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7'!$D$31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7'!$A$6:$A$26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7'!$D$32:$D$52</c:f>
              <c:numCache>
                <c:formatCode>"$"\ #,##0.00</c:formatCode>
                <c:ptCount val="21"/>
                <c:pt idx="0">
                  <c:v>0.6168769346350349</c:v>
                </c:pt>
                <c:pt idx="1">
                  <c:v>0.37166356038725384</c:v>
                </c:pt>
                <c:pt idx="2">
                  <c:v>0.49418223165725189</c:v>
                </c:pt>
                <c:pt idx="3">
                  <c:v>0.37841352193328903</c:v>
                </c:pt>
                <c:pt idx="4">
                  <c:v>0.33269928280826372</c:v>
                </c:pt>
                <c:pt idx="5">
                  <c:v>0.39186215117530437</c:v>
                </c:pt>
                <c:pt idx="6">
                  <c:v>0.4740048651990279</c:v>
                </c:pt>
                <c:pt idx="7">
                  <c:v>0.35797202940011069</c:v>
                </c:pt>
                <c:pt idx="8">
                  <c:v>0.5467216520248448</c:v>
                </c:pt>
                <c:pt idx="9">
                  <c:v>0.79771360267296754</c:v>
                </c:pt>
                <c:pt idx="10">
                  <c:v>1.2605509642284363</c:v>
                </c:pt>
                <c:pt idx="11">
                  <c:v>1.2812818821453904</c:v>
                </c:pt>
                <c:pt idx="12">
                  <c:v>1.3737290398789315</c:v>
                </c:pt>
                <c:pt idx="13">
                  <c:v>2.6372735443699575</c:v>
                </c:pt>
                <c:pt idx="14">
                  <c:v>1.3584364307192327</c:v>
                </c:pt>
                <c:pt idx="15">
                  <c:v>2.3520134132625778</c:v>
                </c:pt>
                <c:pt idx="16">
                  <c:v>2.9123528945337154</c:v>
                </c:pt>
                <c:pt idx="17">
                  <c:v>3.0943243676830767</c:v>
                </c:pt>
                <c:pt idx="18">
                  <c:v>2.5533280438404127</c:v>
                </c:pt>
                <c:pt idx="19">
                  <c:v>2.8622784328250219</c:v>
                </c:pt>
                <c:pt idx="20">
                  <c:v>3.2694543881288052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7'!$D$56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7'!$A$6:$A$26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7'!$D$57:$D$77</c:f>
              <c:numCache>
                <c:formatCode>"$"\ #,##0.00</c:formatCode>
                <c:ptCount val="21"/>
                <c:pt idx="0">
                  <c:v>0.66150264953865523</c:v>
                </c:pt>
                <c:pt idx="1">
                  <c:v>0.40036014453064972</c:v>
                </c:pt>
                <c:pt idx="2">
                  <c:v>0.52086923979177702</c:v>
                </c:pt>
                <c:pt idx="3">
                  <c:v>0.40591968407064272</c:v>
                </c:pt>
                <c:pt idx="4">
                  <c:v>0.35473322232289417</c:v>
                </c:pt>
                <c:pt idx="5">
                  <c:v>0.44992554142995844</c:v>
                </c:pt>
                <c:pt idx="6">
                  <c:v>0.50185079505843411</c:v>
                </c:pt>
                <c:pt idx="7">
                  <c:v>0.40183270155473094</c:v>
                </c:pt>
                <c:pt idx="8">
                  <c:v>0.5996899946782428</c:v>
                </c:pt>
                <c:pt idx="9">
                  <c:v>0.8940752878867122</c:v>
                </c:pt>
                <c:pt idx="10">
                  <c:v>1.3743918662566494</c:v>
                </c:pt>
                <c:pt idx="11">
                  <c:v>1.416599049218038</c:v>
                </c:pt>
                <c:pt idx="12">
                  <c:v>1.4822071217407435</c:v>
                </c:pt>
                <c:pt idx="13">
                  <c:v>2.757686680165981</c:v>
                </c:pt>
                <c:pt idx="14">
                  <c:v>1.4783612878164554</c:v>
                </c:pt>
                <c:pt idx="15">
                  <c:v>2.4349344964348609</c:v>
                </c:pt>
                <c:pt idx="16">
                  <c:v>3.0015623112903076</c:v>
                </c:pt>
                <c:pt idx="17">
                  <c:v>3.1871540965668084</c:v>
                </c:pt>
                <c:pt idx="18">
                  <c:v>2.6285210853255108</c:v>
                </c:pt>
                <c:pt idx="19">
                  <c:v>2.9671164658597462</c:v>
                </c:pt>
                <c:pt idx="20">
                  <c:v>3.3412134889641099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0460192"/>
        <c:axId val="250460584"/>
      </c:lineChart>
      <c:catAx>
        <c:axId val="250460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0460584"/>
        <c:crosses val="autoZero"/>
        <c:auto val="1"/>
        <c:lblAlgn val="ctr"/>
        <c:lblOffset val="100"/>
        <c:noMultiLvlLbl val="0"/>
      </c:catAx>
      <c:valAx>
        <c:axId val="250460584"/>
        <c:scaling>
          <c:orientation val="minMax"/>
          <c:max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0460192"/>
        <c:crosses val="autoZero"/>
        <c:crossBetween val="between"/>
        <c:majorUnit val="0.70000000000000007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CANADÁ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7'!$D$84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Per Cápita 7'!$A$85:$A$105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7'!$D$85:$D$105</c:f>
              <c:numCache>
                <c:formatCode>"$"\ #,##0.000</c:formatCode>
                <c:ptCount val="21"/>
                <c:pt idx="0">
                  <c:v>0.787481297267834</c:v>
                </c:pt>
                <c:pt idx="1">
                  <c:v>0.47683185101055203</c:v>
                </c:pt>
                <c:pt idx="2">
                  <c:v>0.63670739515526631</c:v>
                </c:pt>
                <c:pt idx="3">
                  <c:v>0.49021346936481541</c:v>
                </c:pt>
                <c:pt idx="4">
                  <c:v>0.43340179414542018</c:v>
                </c:pt>
                <c:pt idx="5">
                  <c:v>0.51317711904893448</c:v>
                </c:pt>
                <c:pt idx="6">
                  <c:v>0.62241423465103474</c:v>
                </c:pt>
                <c:pt idx="7">
                  <c:v>0.47173531662521523</c:v>
                </c:pt>
                <c:pt idx="8">
                  <c:v>0.72230496274782163</c:v>
                </c:pt>
                <c:pt idx="9">
                  <c:v>1.0563500546960463</c:v>
                </c:pt>
                <c:pt idx="10">
                  <c:v>1.6731634067838572</c:v>
                </c:pt>
                <c:pt idx="11">
                  <c:v>1.7075346237339581</c:v>
                </c:pt>
                <c:pt idx="12">
                  <c:v>1.8348282080889984</c:v>
                </c:pt>
                <c:pt idx="13">
                  <c:v>3.5261575659558284</c:v>
                </c:pt>
                <c:pt idx="14">
                  <c:v>1.8169337020000047</c:v>
                </c:pt>
                <c:pt idx="15">
                  <c:v>3.147722085697648</c:v>
                </c:pt>
                <c:pt idx="16">
                  <c:v>3.9046963291847665</c:v>
                </c:pt>
                <c:pt idx="17">
                  <c:v>4.1477164883586521</c:v>
                </c:pt>
                <c:pt idx="18">
                  <c:v>3.4223834513058682</c:v>
                </c:pt>
                <c:pt idx="19">
                  <c:v>3.8381335145639763</c:v>
                </c:pt>
                <c:pt idx="20">
                  <c:v>4.395844791390239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7'!$D$110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7'!$A$85:$A$105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7'!$D$111:$D$131</c:f>
              <c:numCache>
                <c:formatCode>"$"\ #,##0.0000</c:formatCode>
                <c:ptCount val="21"/>
                <c:pt idx="0">
                  <c:v>5.6967466103427129E-2</c:v>
                </c:pt>
                <c:pt idx="1">
                  <c:v>3.6816752550392795E-2</c:v>
                </c:pt>
                <c:pt idx="2">
                  <c:v>3.4383703713584457E-2</c:v>
                </c:pt>
                <c:pt idx="3">
                  <c:v>3.5632688550279526E-2</c:v>
                </c:pt>
                <c:pt idx="4">
                  <c:v>2.8703244675270172E-2</c:v>
                </c:pt>
                <c:pt idx="5">
                  <c:v>7.6038992905358191E-2</c:v>
                </c:pt>
                <c:pt idx="6">
                  <c:v>3.6564399216264129E-2</c:v>
                </c:pt>
                <c:pt idx="7">
                  <c:v>5.7799566354186593E-2</c:v>
                </c:pt>
                <c:pt idx="8">
                  <c:v>6.9979479732289435E-2</c:v>
                </c:pt>
                <c:pt idx="9">
                  <c:v>0.12760428191904985</c:v>
                </c:pt>
                <c:pt idx="10">
                  <c:v>0.15110410992820006</c:v>
                </c:pt>
                <c:pt idx="11">
                  <c:v>0.18033404762990318</c:v>
                </c:pt>
                <c:pt idx="12">
                  <c:v>0.14488930406318087</c:v>
                </c:pt>
                <c:pt idx="13">
                  <c:v>0.16099797108041375</c:v>
                </c:pt>
                <c:pt idx="14">
                  <c:v>0.16040170127954589</c:v>
                </c:pt>
                <c:pt idx="15">
                  <c:v>0.11097408007946062</c:v>
                </c:pt>
                <c:pt idx="16">
                  <c:v>0.11960627532191628</c:v>
                </c:pt>
                <c:pt idx="17">
                  <c:v>0.12443149177318397</c:v>
                </c:pt>
                <c:pt idx="18">
                  <c:v>0.10078588274340808</c:v>
                </c:pt>
                <c:pt idx="19">
                  <c:v>0.14058114108570366</c:v>
                </c:pt>
                <c:pt idx="20">
                  <c:v>9.6481501863757146E-2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7'!$D$135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7'!$A$85:$A$105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7'!$D$136:$D$156</c:f>
              <c:numCache>
                <c:formatCode>"$"\ #,##0.0000</c:formatCode>
                <c:ptCount val="21"/>
                <c:pt idx="0">
                  <c:v>0.84444876337126118</c:v>
                </c:pt>
                <c:pt idx="1">
                  <c:v>0.51364860356094488</c:v>
                </c:pt>
                <c:pt idx="2">
                  <c:v>0.67109109886885066</c:v>
                </c:pt>
                <c:pt idx="3">
                  <c:v>0.52584615791509492</c:v>
                </c:pt>
                <c:pt idx="4">
                  <c:v>0.46210503882069037</c:v>
                </c:pt>
                <c:pt idx="5">
                  <c:v>0.58921611195429269</c:v>
                </c:pt>
                <c:pt idx="6">
                  <c:v>0.65897863386729882</c:v>
                </c:pt>
                <c:pt idx="7">
                  <c:v>0.52953488297940188</c:v>
                </c:pt>
                <c:pt idx="8">
                  <c:v>0.79228444248011121</c:v>
                </c:pt>
                <c:pt idx="9">
                  <c:v>1.1839543366150962</c:v>
                </c:pt>
                <c:pt idx="10">
                  <c:v>1.8242675167120574</c:v>
                </c:pt>
                <c:pt idx="11">
                  <c:v>1.8878686713638613</c:v>
                </c:pt>
                <c:pt idx="12">
                  <c:v>1.9797175121521793</c:v>
                </c:pt>
                <c:pt idx="13">
                  <c:v>3.6871555370362423</c:v>
                </c:pt>
                <c:pt idx="14">
                  <c:v>1.9773354032795505</c:v>
                </c:pt>
                <c:pt idx="15">
                  <c:v>3.258696165777109</c:v>
                </c:pt>
                <c:pt idx="16">
                  <c:v>4.0243026045066825</c:v>
                </c:pt>
                <c:pt idx="17">
                  <c:v>4.2721479801318365</c:v>
                </c:pt>
                <c:pt idx="18">
                  <c:v>3.523169334049276</c:v>
                </c:pt>
                <c:pt idx="19">
                  <c:v>3.97871465564968</c:v>
                </c:pt>
                <c:pt idx="20">
                  <c:v>4.4923262932539965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0461368"/>
        <c:axId val="250461760"/>
      </c:lineChart>
      <c:catAx>
        <c:axId val="250461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0461760"/>
        <c:crosses val="autoZero"/>
        <c:auto val="1"/>
        <c:lblAlgn val="ctr"/>
        <c:lblOffset val="100"/>
        <c:noMultiLvlLbl val="0"/>
      </c:catAx>
      <c:valAx>
        <c:axId val="25046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0461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8'!$D$5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8'!$A$6:$A$26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8'!$D$6:$D$26</c:f>
              <c:numCache>
                <c:formatCode>"$"\ #,##0.0000</c:formatCode>
                <c:ptCount val="21"/>
                <c:pt idx="0">
                  <c:v>4.4625714903620245E-2</c:v>
                </c:pt>
                <c:pt idx="1">
                  <c:v>2.8696584143395841E-2</c:v>
                </c:pt>
                <c:pt idx="2">
                  <c:v>2.6687008134525143E-2</c:v>
                </c:pt>
                <c:pt idx="3">
                  <c:v>2.750616213735365E-2</c:v>
                </c:pt>
                <c:pt idx="4">
                  <c:v>2.2033939514630438E-2</c:v>
                </c:pt>
                <c:pt idx="5">
                  <c:v>5.8063390254654089E-2</c:v>
                </c:pt>
                <c:pt idx="6">
                  <c:v>2.7845929859406222E-2</c:v>
                </c:pt>
                <c:pt idx="7">
                  <c:v>4.3860672154620223E-2</c:v>
                </c:pt>
                <c:pt idx="8">
                  <c:v>5.29683426533979E-2</c:v>
                </c:pt>
                <c:pt idx="9">
                  <c:v>9.636168521374458E-2</c:v>
                </c:pt>
                <c:pt idx="10">
                  <c:v>0.11384090202821301</c:v>
                </c:pt>
                <c:pt idx="11">
                  <c:v>0.13531716707264782</c:v>
                </c:pt>
                <c:pt idx="12">
                  <c:v>0.10847808186181192</c:v>
                </c:pt>
                <c:pt idx="13">
                  <c:v>0.12041313579602345</c:v>
                </c:pt>
                <c:pt idx="14">
                  <c:v>0.11992485709722298</c:v>
                </c:pt>
                <c:pt idx="15">
                  <c:v>8.2921083172283014E-2</c:v>
                </c:pt>
                <c:pt idx="16">
                  <c:v>8.9209416756592164E-2</c:v>
                </c:pt>
                <c:pt idx="17">
                  <c:v>9.2829728883732185E-2</c:v>
                </c:pt>
                <c:pt idx="18">
                  <c:v>7.5193041485098103E-2</c:v>
                </c:pt>
                <c:pt idx="19">
                  <c:v>0.10483803303472444</c:v>
                </c:pt>
                <c:pt idx="20">
                  <c:v>7.1759100835304068E-2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8'!$D$31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8'!$A$6:$A$26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8'!$D$32:$D$52</c:f>
              <c:numCache>
                <c:formatCode>"$"\ #,##0.00</c:formatCode>
                <c:ptCount val="21"/>
                <c:pt idx="0">
                  <c:v>0.82665955632583354</c:v>
                </c:pt>
                <c:pt idx="1">
                  <c:v>0.81304989354589996</c:v>
                </c:pt>
                <c:pt idx="2">
                  <c:v>0.83536606087878695</c:v>
                </c:pt>
                <c:pt idx="3">
                  <c:v>0.68918328226886705</c:v>
                </c:pt>
                <c:pt idx="4">
                  <c:v>0.5540887197886134</c:v>
                </c:pt>
                <c:pt idx="5">
                  <c:v>0.58044326120967704</c:v>
                </c:pt>
                <c:pt idx="6">
                  <c:v>0.56084927793939765</c:v>
                </c:pt>
                <c:pt idx="7">
                  <c:v>0.68766781266265886</c:v>
                </c:pt>
                <c:pt idx="8">
                  <c:v>1.7932367923417163</c:v>
                </c:pt>
                <c:pt idx="9">
                  <c:v>0.7034348805783468</c:v>
                </c:pt>
                <c:pt idx="10">
                  <c:v>1.1182116447189498</c:v>
                </c:pt>
                <c:pt idx="11">
                  <c:v>1.242060628730306</c:v>
                </c:pt>
                <c:pt idx="12">
                  <c:v>1.7990010410242883</c:v>
                </c:pt>
                <c:pt idx="13">
                  <c:v>2.3827202479162124</c:v>
                </c:pt>
                <c:pt idx="14">
                  <c:v>3.0564520216976732</c:v>
                </c:pt>
                <c:pt idx="15">
                  <c:v>2.7223870690622003</c:v>
                </c:pt>
                <c:pt idx="16">
                  <c:v>4.1617677825028823</c:v>
                </c:pt>
                <c:pt idx="17">
                  <c:v>4.1268938100597738</c:v>
                </c:pt>
                <c:pt idx="18">
                  <c:v>2.9580006947632302</c:v>
                </c:pt>
                <c:pt idx="19">
                  <c:v>4.3340217184890699</c:v>
                </c:pt>
                <c:pt idx="20">
                  <c:v>2.0759944240453549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8'!$D$56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8'!$A$6:$A$26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8'!$D$57:$D$77</c:f>
              <c:numCache>
                <c:formatCode>"$"\ #,##0.0000</c:formatCode>
                <c:ptCount val="21"/>
                <c:pt idx="0">
                  <c:v>0.87128527122945376</c:v>
                </c:pt>
                <c:pt idx="1">
                  <c:v>0.84174647768929578</c:v>
                </c:pt>
                <c:pt idx="2">
                  <c:v>0.86205306901331225</c:v>
                </c:pt>
                <c:pt idx="3">
                  <c:v>0.71668944440622062</c:v>
                </c:pt>
                <c:pt idx="4">
                  <c:v>0.57612265930324369</c:v>
                </c:pt>
                <c:pt idx="5">
                  <c:v>0.63850665146433117</c:v>
                </c:pt>
                <c:pt idx="6">
                  <c:v>0.5886952077988038</c:v>
                </c:pt>
                <c:pt idx="7">
                  <c:v>0.73152848481727906</c:v>
                </c:pt>
                <c:pt idx="8">
                  <c:v>1.8462051349951141</c:v>
                </c:pt>
                <c:pt idx="9">
                  <c:v>0.79979656579209135</c:v>
                </c:pt>
                <c:pt idx="10">
                  <c:v>1.2320525467471632</c:v>
                </c:pt>
                <c:pt idx="11">
                  <c:v>1.3773777958029536</c:v>
                </c:pt>
                <c:pt idx="12">
                  <c:v>1.9074791228861001</c:v>
                </c:pt>
                <c:pt idx="13">
                  <c:v>2.5031333837122358</c:v>
                </c:pt>
                <c:pt idx="14">
                  <c:v>3.1763768787948958</c:v>
                </c:pt>
                <c:pt idx="15">
                  <c:v>2.8053081522344829</c:v>
                </c:pt>
                <c:pt idx="16">
                  <c:v>4.2509771992594745</c:v>
                </c:pt>
                <c:pt idx="17">
                  <c:v>4.219723538943505</c:v>
                </c:pt>
                <c:pt idx="18">
                  <c:v>3.0331937362483279</c:v>
                </c:pt>
                <c:pt idx="19">
                  <c:v>4.4388597515237942</c:v>
                </c:pt>
                <c:pt idx="20">
                  <c:v>2.1477535248806596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0693120"/>
        <c:axId val="250693512"/>
      </c:lineChart>
      <c:catAx>
        <c:axId val="250693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0693512"/>
        <c:crosses val="autoZero"/>
        <c:auto val="1"/>
        <c:lblAlgn val="ctr"/>
        <c:lblOffset val="100"/>
        <c:noMultiLvlLbl val="0"/>
      </c:catAx>
      <c:valAx>
        <c:axId val="250693512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069312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CANADÁ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8'!$D$84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Per Cápita 8'!$A$85:$A$105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8'!$D$85:$D$105</c:f>
              <c:numCache>
                <c:formatCode>"$"\ #,##0.000</c:formatCode>
                <c:ptCount val="21"/>
                <c:pt idx="0">
                  <c:v>1.0552816992573415</c:v>
                </c:pt>
                <c:pt idx="1">
                  <c:v>1.0431156751000104</c:v>
                </c:pt>
                <c:pt idx="2">
                  <c:v>1.0762907173727458</c:v>
                </c:pt>
                <c:pt idx="3">
                  <c:v>0.89279824384502726</c:v>
                </c:pt>
                <c:pt idx="4">
                  <c:v>0.721802112842304</c:v>
                </c:pt>
                <c:pt idx="5">
                  <c:v>0.76014026786091515</c:v>
                </c:pt>
                <c:pt idx="6">
                  <c:v>0.73644934833456122</c:v>
                </c:pt>
                <c:pt idx="7">
                  <c:v>0.90620821376187743</c:v>
                </c:pt>
                <c:pt idx="8">
                  <c:v>2.3691467672685946</c:v>
                </c:pt>
                <c:pt idx="9">
                  <c:v>0.93150407876230668</c:v>
                </c:pt>
                <c:pt idx="10">
                  <c:v>1.4842325761327062</c:v>
                </c:pt>
                <c:pt idx="11">
                  <c:v>1.6552653696956801</c:v>
                </c:pt>
                <c:pt idx="12">
                  <c:v>2.4028449283883133</c:v>
                </c:pt>
                <c:pt idx="13">
                  <c:v>3.1858079521868841</c:v>
                </c:pt>
                <c:pt idx="14">
                  <c:v>4.0880607742743518</c:v>
                </c:pt>
                <c:pt idx="15">
                  <c:v>3.6433966978181092</c:v>
                </c:pt>
                <c:pt idx="16">
                  <c:v>5.5798318307370574</c:v>
                </c:pt>
                <c:pt idx="17">
                  <c:v>5.5318006348852631</c:v>
                </c:pt>
                <c:pt idx="18">
                  <c:v>3.9647912265446723</c:v>
                </c:pt>
                <c:pt idx="19">
                  <c:v>5.8116477488051448</c:v>
                </c:pt>
                <c:pt idx="20">
                  <c:v>2.7912147387741539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8'!$D$110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8'!$A$85:$A$105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8'!$D$111:$D$131</c:f>
              <c:numCache>
                <c:formatCode>"$"\ #,##0.0000</c:formatCode>
                <c:ptCount val="21"/>
                <c:pt idx="0">
                  <c:v>5.6967466103427129E-2</c:v>
                </c:pt>
                <c:pt idx="1">
                  <c:v>3.6816752550392795E-2</c:v>
                </c:pt>
                <c:pt idx="2">
                  <c:v>3.4383703713584457E-2</c:v>
                </c:pt>
                <c:pt idx="3">
                  <c:v>3.5632688550279526E-2</c:v>
                </c:pt>
                <c:pt idx="4">
                  <c:v>2.8703244675270172E-2</c:v>
                </c:pt>
                <c:pt idx="5">
                  <c:v>7.6038992905358191E-2</c:v>
                </c:pt>
                <c:pt idx="6">
                  <c:v>3.6564399216264129E-2</c:v>
                </c:pt>
                <c:pt idx="7">
                  <c:v>5.7799566354186593E-2</c:v>
                </c:pt>
                <c:pt idx="8">
                  <c:v>6.9979479732289435E-2</c:v>
                </c:pt>
                <c:pt idx="9">
                  <c:v>0.12760428191904985</c:v>
                </c:pt>
                <c:pt idx="10">
                  <c:v>0.15110410992820006</c:v>
                </c:pt>
                <c:pt idx="11">
                  <c:v>0.18033404762990318</c:v>
                </c:pt>
                <c:pt idx="12">
                  <c:v>0.14488930406318087</c:v>
                </c:pt>
                <c:pt idx="13">
                  <c:v>0.16099797108041375</c:v>
                </c:pt>
                <c:pt idx="14">
                  <c:v>0.16040170127954589</c:v>
                </c:pt>
                <c:pt idx="15">
                  <c:v>0.11097408007946062</c:v>
                </c:pt>
                <c:pt idx="16">
                  <c:v>0.11960627532191628</c:v>
                </c:pt>
                <c:pt idx="17">
                  <c:v>0.12443149177318397</c:v>
                </c:pt>
                <c:pt idx="18">
                  <c:v>0.10078588274340808</c:v>
                </c:pt>
                <c:pt idx="19">
                  <c:v>0.14058114108570366</c:v>
                </c:pt>
                <c:pt idx="20">
                  <c:v>9.6481501863757146E-2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8'!$D$135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8'!$A$85:$A$105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8'!$D$136:$D$156</c:f>
              <c:numCache>
                <c:formatCode>"$"\ #,##0.0000</c:formatCode>
                <c:ptCount val="21"/>
                <c:pt idx="0">
                  <c:v>1.1122491653607685</c:v>
                </c:pt>
                <c:pt idx="1">
                  <c:v>1.0799324276504032</c:v>
                </c:pt>
                <c:pt idx="2">
                  <c:v>1.1106744210863304</c:v>
                </c:pt>
                <c:pt idx="3">
                  <c:v>0.92843093239530672</c:v>
                </c:pt>
                <c:pt idx="4">
                  <c:v>0.75050535751757419</c:v>
                </c:pt>
                <c:pt idx="5">
                  <c:v>0.83617926076627336</c:v>
                </c:pt>
                <c:pt idx="6">
                  <c:v>0.7730137475508253</c:v>
                </c:pt>
                <c:pt idx="7">
                  <c:v>0.96400778011606403</c:v>
                </c:pt>
                <c:pt idx="8">
                  <c:v>2.4391262470008837</c:v>
                </c:pt>
                <c:pt idx="9">
                  <c:v>1.0591083606813563</c:v>
                </c:pt>
                <c:pt idx="10">
                  <c:v>1.6353366860609062</c:v>
                </c:pt>
                <c:pt idx="11">
                  <c:v>1.8355994173255832</c:v>
                </c:pt>
                <c:pt idx="12">
                  <c:v>2.5477342324514942</c:v>
                </c:pt>
                <c:pt idx="13">
                  <c:v>3.3468059232672975</c:v>
                </c:pt>
                <c:pt idx="14">
                  <c:v>4.2484624755538967</c:v>
                </c:pt>
                <c:pt idx="15">
                  <c:v>3.7543707778975692</c:v>
                </c:pt>
                <c:pt idx="16">
                  <c:v>5.6994381060589738</c:v>
                </c:pt>
                <c:pt idx="17">
                  <c:v>5.6562321266584474</c:v>
                </c:pt>
                <c:pt idx="18">
                  <c:v>4.0655771092880801</c:v>
                </c:pt>
                <c:pt idx="19">
                  <c:v>5.9522288898908498</c:v>
                </c:pt>
                <c:pt idx="20">
                  <c:v>2.887696240637911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0694296"/>
        <c:axId val="250694688"/>
      </c:lineChart>
      <c:catAx>
        <c:axId val="250694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0694688"/>
        <c:crosses val="autoZero"/>
        <c:auto val="1"/>
        <c:lblAlgn val="ctr"/>
        <c:lblOffset val="100"/>
        <c:noMultiLvlLbl val="0"/>
      </c:catAx>
      <c:valAx>
        <c:axId val="25069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0694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9'!$D$5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9'!$A$6:$A$26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9'!$D$6:$D$26</c:f>
              <c:numCache>
                <c:formatCode>"$"\ #,##0.0000</c:formatCode>
                <c:ptCount val="21"/>
                <c:pt idx="0">
                  <c:v>2.0219664805232598E-2</c:v>
                </c:pt>
                <c:pt idx="1">
                  <c:v>1.5583803215557404E-2</c:v>
                </c:pt>
                <c:pt idx="2">
                  <c:v>2.2994282669876409E-4</c:v>
                </c:pt>
                <c:pt idx="3">
                  <c:v>9.5249504038029777E-4</c:v>
                </c:pt>
                <c:pt idx="4">
                  <c:v>3.8276351761170266E-3</c:v>
                </c:pt>
                <c:pt idx="5">
                  <c:v>2.7007440000279929E-3</c:v>
                </c:pt>
                <c:pt idx="6">
                  <c:v>1.0528613530494696E-3</c:v>
                </c:pt>
                <c:pt idx="7">
                  <c:v>1.4147728955462173E-2</c:v>
                </c:pt>
                <c:pt idx="8">
                  <c:v>2.8403573909687934E-2</c:v>
                </c:pt>
                <c:pt idx="9">
                  <c:v>2.7511507431855785E-2</c:v>
                </c:pt>
                <c:pt idx="10">
                  <c:v>2.1309745957619686E-2</c:v>
                </c:pt>
                <c:pt idx="11">
                  <c:v>1.5249404943413756E-2</c:v>
                </c:pt>
                <c:pt idx="12">
                  <c:v>1.4485556229073059E-2</c:v>
                </c:pt>
                <c:pt idx="13">
                  <c:v>7.3563681045170784E-3</c:v>
                </c:pt>
                <c:pt idx="14">
                  <c:v>1.2092243747014151E-2</c:v>
                </c:pt>
                <c:pt idx="15">
                  <c:v>0.16782948400495157</c:v>
                </c:pt>
                <c:pt idx="16">
                  <c:v>1.2792770209910169E-2</c:v>
                </c:pt>
                <c:pt idx="17">
                  <c:v>1.8664791199777646E-2</c:v>
                </c:pt>
                <c:pt idx="18">
                  <c:v>4.0705043977230661E-2</c:v>
                </c:pt>
                <c:pt idx="19">
                  <c:v>2.8443541153838819E-2</c:v>
                </c:pt>
                <c:pt idx="20">
                  <c:v>3.3928536791125022E-2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9'!$D$31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9'!$A$6:$A$26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9'!$D$32:$D$52</c:f>
              <c:numCache>
                <c:formatCode>"$"\ #,##0.00</c:formatCode>
                <c:ptCount val="21"/>
                <c:pt idx="0">
                  <c:v>4.126413741990592</c:v>
                </c:pt>
                <c:pt idx="1">
                  <c:v>2.264998075814233</c:v>
                </c:pt>
                <c:pt idx="2">
                  <c:v>1.7002825185655408</c:v>
                </c:pt>
                <c:pt idx="3">
                  <c:v>3.9530783839387738</c:v>
                </c:pt>
                <c:pt idx="4">
                  <c:v>0.84440961895605515</c:v>
                </c:pt>
                <c:pt idx="5">
                  <c:v>0.85146188427743275</c:v>
                </c:pt>
                <c:pt idx="6">
                  <c:v>1.02872884761457</c:v>
                </c:pt>
                <c:pt idx="7">
                  <c:v>0.34363794140380088</c:v>
                </c:pt>
                <c:pt idx="8">
                  <c:v>0.34080138050745779</c:v>
                </c:pt>
                <c:pt idx="9">
                  <c:v>0.50779953469664685</c:v>
                </c:pt>
                <c:pt idx="10">
                  <c:v>0.4083971094224777</c:v>
                </c:pt>
                <c:pt idx="11">
                  <c:v>0.5492428043745885</c:v>
                </c:pt>
                <c:pt idx="12">
                  <c:v>0.76048739942644283</c:v>
                </c:pt>
                <c:pt idx="13">
                  <c:v>0.8776742251442915</c:v>
                </c:pt>
                <c:pt idx="14">
                  <c:v>0.38238747506827214</c:v>
                </c:pt>
                <c:pt idx="15">
                  <c:v>0.42830233297671982</c:v>
                </c:pt>
                <c:pt idx="16">
                  <c:v>0.53942736956282888</c:v>
                </c:pt>
                <c:pt idx="17">
                  <c:v>0.66233212899374938</c:v>
                </c:pt>
                <c:pt idx="18">
                  <c:v>0.5774063073966732</c:v>
                </c:pt>
                <c:pt idx="19">
                  <c:v>0.59970168554527759</c:v>
                </c:pt>
                <c:pt idx="20">
                  <c:v>0.58640813859518848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9'!$D$56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9'!$A$6:$A$26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9'!$D$57:$D$77</c:f>
              <c:numCache>
                <c:formatCode>"$"\ #,##0.0000</c:formatCode>
                <c:ptCount val="21"/>
                <c:pt idx="0">
                  <c:v>4.1466334067958242</c:v>
                </c:pt>
                <c:pt idx="1">
                  <c:v>2.2805818790297896</c:v>
                </c:pt>
                <c:pt idx="2">
                  <c:v>1.7005124613922398</c:v>
                </c:pt>
                <c:pt idx="3">
                  <c:v>3.9540308789791543</c:v>
                </c:pt>
                <c:pt idx="4">
                  <c:v>0.84823725413217221</c:v>
                </c:pt>
                <c:pt idx="5">
                  <c:v>0.85416262827746081</c:v>
                </c:pt>
                <c:pt idx="6">
                  <c:v>1.0297817089676193</c:v>
                </c:pt>
                <c:pt idx="7">
                  <c:v>0.35778567035926306</c:v>
                </c:pt>
                <c:pt idx="8">
                  <c:v>0.36920495441714574</c:v>
                </c:pt>
                <c:pt idx="9">
                  <c:v>0.53531104212850267</c:v>
                </c:pt>
                <c:pt idx="10">
                  <c:v>0.42970685538009734</c:v>
                </c:pt>
                <c:pt idx="11">
                  <c:v>0.56449220931800237</c:v>
                </c:pt>
                <c:pt idx="12">
                  <c:v>0.77497295565551583</c:v>
                </c:pt>
                <c:pt idx="13">
                  <c:v>0.88503059324880862</c:v>
                </c:pt>
                <c:pt idx="14">
                  <c:v>0.39447971881528632</c:v>
                </c:pt>
                <c:pt idx="15">
                  <c:v>0.59613181698167139</c:v>
                </c:pt>
                <c:pt idx="16">
                  <c:v>0.55222013977273898</c:v>
                </c:pt>
                <c:pt idx="17">
                  <c:v>0.68099692019352698</c:v>
                </c:pt>
                <c:pt idx="18">
                  <c:v>0.61811135137390394</c:v>
                </c:pt>
                <c:pt idx="19">
                  <c:v>0.62814522669911643</c:v>
                </c:pt>
                <c:pt idx="20">
                  <c:v>0.62033667538631343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0695472"/>
        <c:axId val="250695864"/>
      </c:lineChart>
      <c:catAx>
        <c:axId val="250695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0695864"/>
        <c:crosses val="autoZero"/>
        <c:auto val="1"/>
        <c:lblAlgn val="ctr"/>
        <c:lblOffset val="100"/>
        <c:noMultiLvlLbl val="0"/>
      </c:catAx>
      <c:valAx>
        <c:axId val="250695864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069547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CANADÁ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9'!$D$84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Per Cápita 9'!$A$85:$A$105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9'!$D$85:$D$105</c:f>
              <c:numCache>
                <c:formatCode>"$"\ #,##0.000</c:formatCode>
                <c:ptCount val="21"/>
                <c:pt idx="0">
                  <c:v>5.2676205968522174</c:v>
                </c:pt>
                <c:pt idx="1">
                  <c:v>2.905916372055716</c:v>
                </c:pt>
                <c:pt idx="2">
                  <c:v>2.1906543458542309</c:v>
                </c:pt>
                <c:pt idx="3">
                  <c:v>5.120991077066507</c:v>
                </c:pt>
                <c:pt idx="4">
                  <c:v>1.0999982950372469</c:v>
                </c:pt>
                <c:pt idx="5">
                  <c:v>1.1150624152981667</c:v>
                </c:pt>
                <c:pt idx="6">
                  <c:v>1.350820477512636</c:v>
                </c:pt>
                <c:pt idx="7">
                  <c:v>0.45284586442191188</c:v>
                </c:pt>
                <c:pt idx="8">
                  <c:v>0.45025202045712842</c:v>
                </c:pt>
                <c:pt idx="9">
                  <c:v>0.67243941240818883</c:v>
                </c:pt>
                <c:pt idx="10">
                  <c:v>0.54207653503342423</c:v>
                </c:pt>
                <c:pt idx="11">
                  <c:v>0.73196313658630707</c:v>
                </c:pt>
                <c:pt idx="12">
                  <c:v>1.0157488790415741</c:v>
                </c:pt>
                <c:pt idx="13">
                  <c:v>1.1734913187309555</c:v>
                </c:pt>
                <c:pt idx="14">
                  <c:v>0.511450278395713</c:v>
                </c:pt>
                <c:pt idx="15">
                  <c:v>0.57320111580338984</c:v>
                </c:pt>
                <c:pt idx="16">
                  <c:v>0.723229686123255</c:v>
                </c:pt>
                <c:pt idx="17">
                  <c:v>0.88780798835709884</c:v>
                </c:pt>
                <c:pt idx="18">
                  <c:v>0.77393337525944372</c:v>
                </c:pt>
                <c:pt idx="19">
                  <c:v>0.80416185638518123</c:v>
                </c:pt>
                <c:pt idx="20">
                  <c:v>0.78843710774256237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9'!$D$110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9'!$A$85:$A$105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9'!$D$111:$D$131</c:f>
              <c:numCache>
                <c:formatCode>"$"\ #,##0.0000</c:formatCode>
                <c:ptCount val="21"/>
                <c:pt idx="0">
                  <c:v>2.5811644068951419E-2</c:v>
                </c:pt>
                <c:pt idx="1">
                  <c:v>1.9993495529440311E-2</c:v>
                </c:pt>
                <c:pt idx="2">
                  <c:v>2.9625973748799488E-4</c:v>
                </c:pt>
                <c:pt idx="3">
                  <c:v>1.2339038412584014E-3</c:v>
                </c:pt>
                <c:pt idx="4">
                  <c:v>4.9861963592487671E-3</c:v>
                </c:pt>
                <c:pt idx="5">
                  <c:v>3.5368560629450399E-3</c:v>
                </c:pt>
                <c:pt idx="6">
                  <c:v>1.3825087912901078E-3</c:v>
                </c:pt>
                <c:pt idx="7">
                  <c:v>1.8643868375741342E-2</c:v>
                </c:pt>
                <c:pt idx="8">
                  <c:v>3.752557141053163E-2</c:v>
                </c:pt>
                <c:pt idx="9">
                  <c:v>3.6431348648226287E-2</c:v>
                </c:pt>
                <c:pt idx="10">
                  <c:v>2.8285002475860362E-2</c:v>
                </c:pt>
                <c:pt idx="11">
                  <c:v>2.0322528005015581E-2</c:v>
                </c:pt>
                <c:pt idx="12">
                  <c:v>1.9347707158687527E-2</c:v>
                </c:pt>
                <c:pt idx="13">
                  <c:v>9.8358067956488791E-3</c:v>
                </c:pt>
                <c:pt idx="14">
                  <c:v>1.6173598336961748E-2</c:v>
                </c:pt>
                <c:pt idx="15">
                  <c:v>0.22460780642437994</c:v>
                </c:pt>
                <c:pt idx="16">
                  <c:v>1.7151727379088124E-2</c:v>
                </c:pt>
                <c:pt idx="17">
                  <c:v>2.5018793446356064E-2</c:v>
                </c:pt>
                <c:pt idx="18">
                  <c:v>5.4559487265420412E-2</c:v>
                </c:pt>
                <c:pt idx="19">
                  <c:v>3.8140981437532404E-2</c:v>
                </c:pt>
                <c:pt idx="20">
                  <c:v>4.5617575297668675E-2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9'!$D$135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9'!$A$85:$A$105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9'!$D$136:$D$156</c:f>
              <c:numCache>
                <c:formatCode>"$"\ #,##0.0000</c:formatCode>
                <c:ptCount val="21"/>
                <c:pt idx="0">
                  <c:v>5.2934322409211685</c:v>
                </c:pt>
                <c:pt idx="1">
                  <c:v>2.925909867585156</c:v>
                </c:pt>
                <c:pt idx="2">
                  <c:v>2.1909506055917194</c:v>
                </c:pt>
                <c:pt idx="3">
                  <c:v>5.1222249809077658</c:v>
                </c:pt>
                <c:pt idx="4">
                  <c:v>1.1049844913964957</c:v>
                </c:pt>
                <c:pt idx="5">
                  <c:v>1.1185992713611119</c:v>
                </c:pt>
                <c:pt idx="6">
                  <c:v>1.3522029863039262</c:v>
                </c:pt>
                <c:pt idx="7">
                  <c:v>0.47148973279765327</c:v>
                </c:pt>
                <c:pt idx="8">
                  <c:v>0.48777759186766007</c:v>
                </c:pt>
                <c:pt idx="9">
                  <c:v>0.708870761056415</c:v>
                </c:pt>
                <c:pt idx="10">
                  <c:v>0.57036153750928453</c:v>
                </c:pt>
                <c:pt idx="11">
                  <c:v>0.75228566459132273</c:v>
                </c:pt>
                <c:pt idx="12">
                  <c:v>1.0350965862002615</c:v>
                </c:pt>
                <c:pt idx="13">
                  <c:v>1.1833271255266047</c:v>
                </c:pt>
                <c:pt idx="14">
                  <c:v>0.52762387673267486</c:v>
                </c:pt>
                <c:pt idx="15">
                  <c:v>0.79780892222776989</c:v>
                </c:pt>
                <c:pt idx="16">
                  <c:v>0.74038141350234321</c:v>
                </c:pt>
                <c:pt idx="17">
                  <c:v>0.91282678180345478</c:v>
                </c:pt>
                <c:pt idx="18">
                  <c:v>0.8284928625248642</c:v>
                </c:pt>
                <c:pt idx="19">
                  <c:v>0.84230283782271365</c:v>
                </c:pt>
                <c:pt idx="20">
                  <c:v>0.83405468304023112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0696648"/>
        <c:axId val="442605648"/>
      </c:lineChart>
      <c:catAx>
        <c:axId val="250696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2605648"/>
        <c:crosses val="autoZero"/>
        <c:auto val="1"/>
        <c:lblAlgn val="ctr"/>
        <c:lblOffset val="100"/>
        <c:noMultiLvlLbl val="0"/>
      </c:catAx>
      <c:valAx>
        <c:axId val="44260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0696648"/>
        <c:crosses val="autoZero"/>
        <c:crossBetween val="between"/>
        <c:majorUnit val="0.70000000000000007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1"/>
          <c:tx>
            <c:strRef>
              <c:f>'Balanza c '!$B$1</c:f>
              <c:strCache>
                <c:ptCount val="1"/>
                <c:pt idx="0">
                  <c:v>(1) Productos primarios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'!$B$2:$B$22</c:f>
              <c:numCache>
                <c:formatCode>General</c:formatCode>
                <c:ptCount val="21"/>
                <c:pt idx="0">
                  <c:v>-25611.013999999996</c:v>
                </c:pt>
                <c:pt idx="1">
                  <c:v>-140483.92300000001</c:v>
                </c:pt>
                <c:pt idx="2">
                  <c:v>-69642.545999999988</c:v>
                </c:pt>
                <c:pt idx="3">
                  <c:v>-72706.714999999982</c:v>
                </c:pt>
                <c:pt idx="4">
                  <c:v>-1434.6790000000037</c:v>
                </c:pt>
                <c:pt idx="5">
                  <c:v>-14075.884999999995</c:v>
                </c:pt>
                <c:pt idx="6">
                  <c:v>-39336.775999999998</c:v>
                </c:pt>
                <c:pt idx="7">
                  <c:v>-1705.1549999999988</c:v>
                </c:pt>
                <c:pt idx="8">
                  <c:v>25203.207999999999</c:v>
                </c:pt>
                <c:pt idx="9">
                  <c:v>-58317.358000000007</c:v>
                </c:pt>
                <c:pt idx="10">
                  <c:v>93968.071000000011</c:v>
                </c:pt>
                <c:pt idx="11">
                  <c:v>39370.207999999984</c:v>
                </c:pt>
                <c:pt idx="12">
                  <c:v>-15937.654999999999</c:v>
                </c:pt>
                <c:pt idx="13">
                  <c:v>63263.33600000001</c:v>
                </c:pt>
                <c:pt idx="14">
                  <c:v>94662.575000000012</c:v>
                </c:pt>
                <c:pt idx="15">
                  <c:v>177421.12</c:v>
                </c:pt>
                <c:pt idx="16">
                  <c:v>171699.91600000003</c:v>
                </c:pt>
                <c:pt idx="17">
                  <c:v>-3857.5889999999781</c:v>
                </c:pt>
                <c:pt idx="18">
                  <c:v>-22632.388999999966</c:v>
                </c:pt>
                <c:pt idx="19">
                  <c:v>120380.864</c:v>
                </c:pt>
                <c:pt idx="20">
                  <c:v>5911.8620000000228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'Balanza c '!$C$1</c:f>
              <c:strCache>
                <c:ptCount val="1"/>
                <c:pt idx="0">
                  <c:v>(2) MRB: agro</c:v>
                </c:pt>
              </c:strCache>
            </c:strRef>
          </c:tx>
          <c:spPr>
            <a:ln w="317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'!$C$2:$C$22</c:f>
              <c:numCache>
                <c:formatCode>General</c:formatCode>
                <c:ptCount val="21"/>
                <c:pt idx="0">
                  <c:v>-82718.722999999998</c:v>
                </c:pt>
                <c:pt idx="1">
                  <c:v>-67150.930000000008</c:v>
                </c:pt>
                <c:pt idx="2">
                  <c:v>-78255.178</c:v>
                </c:pt>
                <c:pt idx="3">
                  <c:v>-68911.72600000001</c:v>
                </c:pt>
                <c:pt idx="4">
                  <c:v>-55291.607000000004</c:v>
                </c:pt>
                <c:pt idx="5">
                  <c:v>-44493.654999999999</c:v>
                </c:pt>
                <c:pt idx="6">
                  <c:v>-50300.073000000004</c:v>
                </c:pt>
                <c:pt idx="7">
                  <c:v>-44439.241999999998</c:v>
                </c:pt>
                <c:pt idx="8">
                  <c:v>-30331.844999999998</c:v>
                </c:pt>
                <c:pt idx="9">
                  <c:v>-50024.731</c:v>
                </c:pt>
                <c:pt idx="10">
                  <c:v>-55810.780999999995</c:v>
                </c:pt>
                <c:pt idx="11">
                  <c:v>-39301.972999999998</c:v>
                </c:pt>
                <c:pt idx="12">
                  <c:v>-60512.523999999998</c:v>
                </c:pt>
                <c:pt idx="13">
                  <c:v>-80617.069999999992</c:v>
                </c:pt>
                <c:pt idx="14">
                  <c:v>-34540.099000000002</c:v>
                </c:pt>
                <c:pt idx="15">
                  <c:v>-72027.445000000007</c:v>
                </c:pt>
                <c:pt idx="16">
                  <c:v>-57608.049999999996</c:v>
                </c:pt>
                <c:pt idx="17">
                  <c:v>-78585.274999999994</c:v>
                </c:pt>
                <c:pt idx="18">
                  <c:v>-72946.411000000007</c:v>
                </c:pt>
                <c:pt idx="19">
                  <c:v>-76250.067999999999</c:v>
                </c:pt>
                <c:pt idx="20">
                  <c:v>-69222.039000000004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'Balanza c '!$D$1</c:f>
              <c:strCache>
                <c:ptCount val="1"/>
                <c:pt idx="0">
                  <c:v>(3) MRB: otros</c:v>
                </c:pt>
              </c:strCache>
            </c:strRef>
          </c:tx>
          <c:spPr>
            <a:ln w="317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'!$D$2:$D$22</c:f>
              <c:numCache>
                <c:formatCode>General</c:formatCode>
                <c:ptCount val="21"/>
                <c:pt idx="0">
                  <c:v>9774.1209999999992</c:v>
                </c:pt>
                <c:pt idx="1">
                  <c:v>-6198.9219999999996</c:v>
                </c:pt>
                <c:pt idx="2">
                  <c:v>-7047.3399999999992</c:v>
                </c:pt>
                <c:pt idx="3">
                  <c:v>-4688.5320000000011</c:v>
                </c:pt>
                <c:pt idx="4">
                  <c:v>-4933.7459999999992</c:v>
                </c:pt>
                <c:pt idx="5">
                  <c:v>-2636.8740000000003</c:v>
                </c:pt>
                <c:pt idx="6">
                  <c:v>-3921.0349999999999</c:v>
                </c:pt>
                <c:pt idx="7">
                  <c:v>-355.46299999999974</c:v>
                </c:pt>
                <c:pt idx="8">
                  <c:v>-2067.1259999999997</c:v>
                </c:pt>
                <c:pt idx="9">
                  <c:v>-9444.3549999999996</c:v>
                </c:pt>
                <c:pt idx="10">
                  <c:v>33051.343999999997</c:v>
                </c:pt>
                <c:pt idx="11">
                  <c:v>-6564.4340000000011</c:v>
                </c:pt>
                <c:pt idx="12">
                  <c:v>9022.4110000000001</c:v>
                </c:pt>
                <c:pt idx="13">
                  <c:v>-54526.259000000005</c:v>
                </c:pt>
                <c:pt idx="14">
                  <c:v>-21515.784</c:v>
                </c:pt>
                <c:pt idx="15">
                  <c:v>-5959.3960000000006</c:v>
                </c:pt>
                <c:pt idx="16">
                  <c:v>-4066.4949999999953</c:v>
                </c:pt>
                <c:pt idx="17">
                  <c:v>5679.3739999999998</c:v>
                </c:pt>
                <c:pt idx="18">
                  <c:v>-5092.5479999999989</c:v>
                </c:pt>
                <c:pt idx="19">
                  <c:v>3202.6439999999966</c:v>
                </c:pt>
                <c:pt idx="20">
                  <c:v>-5178.3419999999987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'Balanza c '!$E$1</c:f>
              <c:strCache>
                <c:ptCount val="1"/>
                <c:pt idx="0">
                  <c:v>(4)MBT: textiles, vestidos y calzado</c:v>
                </c:pt>
              </c:strCache>
            </c:strRef>
          </c:tx>
          <c:spPr>
            <a:ln w="317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'!$E$2:$E$22</c:f>
              <c:numCache>
                <c:formatCode>General</c:formatCode>
                <c:ptCount val="21"/>
                <c:pt idx="0">
                  <c:v>2707.9409999999998</c:v>
                </c:pt>
                <c:pt idx="1">
                  <c:v>2308.3610000000003</c:v>
                </c:pt>
                <c:pt idx="2">
                  <c:v>1255.779</c:v>
                </c:pt>
                <c:pt idx="3">
                  <c:v>1653.8849999999998</c:v>
                </c:pt>
                <c:pt idx="4">
                  <c:v>1651.056</c:v>
                </c:pt>
                <c:pt idx="5">
                  <c:v>2534.0669999999996</c:v>
                </c:pt>
                <c:pt idx="6">
                  <c:v>3853.0760000000005</c:v>
                </c:pt>
                <c:pt idx="7">
                  <c:v>5900.3779999999997</c:v>
                </c:pt>
                <c:pt idx="8">
                  <c:v>6199.1469999999999</c:v>
                </c:pt>
                <c:pt idx="9">
                  <c:v>3682.0529999999999</c:v>
                </c:pt>
                <c:pt idx="10">
                  <c:v>4079.1350000000002</c:v>
                </c:pt>
                <c:pt idx="11">
                  <c:v>4192.1329999999998</c:v>
                </c:pt>
                <c:pt idx="12">
                  <c:v>2622.3259999999991</c:v>
                </c:pt>
                <c:pt idx="13">
                  <c:v>3164.3040000000001</c:v>
                </c:pt>
                <c:pt idx="14">
                  <c:v>2214.4109999999996</c:v>
                </c:pt>
                <c:pt idx="15">
                  <c:v>859.48899999999958</c:v>
                </c:pt>
                <c:pt idx="16">
                  <c:v>1375.7460000000001</c:v>
                </c:pt>
                <c:pt idx="17">
                  <c:v>5037.8710000000001</c:v>
                </c:pt>
                <c:pt idx="18">
                  <c:v>6063.4789999999994</c:v>
                </c:pt>
                <c:pt idx="19">
                  <c:v>3047.4870000000001</c:v>
                </c:pt>
                <c:pt idx="20">
                  <c:v>4842.3189999999995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'Balanza c '!$F$1</c:f>
              <c:strCache>
                <c:ptCount val="1"/>
                <c:pt idx="0">
                  <c:v>(5) MBT: otros</c:v>
                </c:pt>
              </c:strCache>
            </c:strRef>
          </c:tx>
          <c:spPr>
            <a:ln w="317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'!$F$2:$F$22</c:f>
              <c:numCache>
                <c:formatCode>General</c:formatCode>
                <c:ptCount val="21"/>
                <c:pt idx="0">
                  <c:v>-9445.7260000000006</c:v>
                </c:pt>
                <c:pt idx="1">
                  <c:v>-6276.9989999999998</c:v>
                </c:pt>
                <c:pt idx="2">
                  <c:v>-9595.1530000000002</c:v>
                </c:pt>
                <c:pt idx="3">
                  <c:v>-8014.7820000000002</c:v>
                </c:pt>
                <c:pt idx="4">
                  <c:v>-6920.9549999999999</c:v>
                </c:pt>
                <c:pt idx="5">
                  <c:v>-7614.0499999999993</c:v>
                </c:pt>
                <c:pt idx="6">
                  <c:v>-5251.6580000000004</c:v>
                </c:pt>
                <c:pt idx="7">
                  <c:v>-3086.8990000000003</c:v>
                </c:pt>
                <c:pt idx="8">
                  <c:v>-2904.6460000000002</c:v>
                </c:pt>
                <c:pt idx="9">
                  <c:v>-2724.0210000000002</c:v>
                </c:pt>
                <c:pt idx="10">
                  <c:v>-4595.9610000000002</c:v>
                </c:pt>
                <c:pt idx="11">
                  <c:v>-7180.5640000000003</c:v>
                </c:pt>
                <c:pt idx="12">
                  <c:v>-12672.261</c:v>
                </c:pt>
                <c:pt idx="13">
                  <c:v>-19183.36</c:v>
                </c:pt>
                <c:pt idx="14">
                  <c:v>-12671.514999999999</c:v>
                </c:pt>
                <c:pt idx="15">
                  <c:v>-26988.792999999998</c:v>
                </c:pt>
                <c:pt idx="16">
                  <c:v>-25193.35</c:v>
                </c:pt>
                <c:pt idx="17">
                  <c:v>-31377.953999999998</c:v>
                </c:pt>
                <c:pt idx="18">
                  <c:v>-24352.284</c:v>
                </c:pt>
                <c:pt idx="19">
                  <c:v>-20622.302000000003</c:v>
                </c:pt>
                <c:pt idx="20">
                  <c:v>-18990.504000000001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'Balanza c '!$G$1</c:f>
              <c:strCache>
                <c:ptCount val="1"/>
                <c:pt idx="0">
                  <c:v>(6) MTI: automoviles </c:v>
                </c:pt>
              </c:strCache>
            </c:strRef>
          </c:tx>
          <c:spPr>
            <a:ln w="317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'!$G$2:$G$22</c:f>
              <c:numCache>
                <c:formatCode>General</c:formatCode>
                <c:ptCount val="21"/>
                <c:pt idx="0">
                  <c:v>-10235.621999999999</c:v>
                </c:pt>
                <c:pt idx="1">
                  <c:v>-3542.1559999999999</c:v>
                </c:pt>
                <c:pt idx="2">
                  <c:v>-14767.390000000001</c:v>
                </c:pt>
                <c:pt idx="3">
                  <c:v>0</c:v>
                </c:pt>
                <c:pt idx="4">
                  <c:v>-1543.845</c:v>
                </c:pt>
                <c:pt idx="5">
                  <c:v>-3393.9490000000001</c:v>
                </c:pt>
                <c:pt idx="6">
                  <c:v>-2538.7800000000002</c:v>
                </c:pt>
                <c:pt idx="7">
                  <c:v>-4470.1949999999997</c:v>
                </c:pt>
                <c:pt idx="8">
                  <c:v>-10601.583000000001</c:v>
                </c:pt>
                <c:pt idx="9">
                  <c:v>-20925.682000000001</c:v>
                </c:pt>
                <c:pt idx="10">
                  <c:v>-40210.593000000001</c:v>
                </c:pt>
                <c:pt idx="11">
                  <c:v>-62305.243999999999</c:v>
                </c:pt>
                <c:pt idx="12">
                  <c:v>-64717.364999999998</c:v>
                </c:pt>
                <c:pt idx="13">
                  <c:v>-80958.667000000001</c:v>
                </c:pt>
                <c:pt idx="14">
                  <c:v>-65882.436000000002</c:v>
                </c:pt>
                <c:pt idx="15">
                  <c:v>-26371.358</c:v>
                </c:pt>
                <c:pt idx="16">
                  <c:v>-44866.188999999998</c:v>
                </c:pt>
                <c:pt idx="17">
                  <c:v>-99081.387999999992</c:v>
                </c:pt>
                <c:pt idx="18">
                  <c:v>0</c:v>
                </c:pt>
                <c:pt idx="19">
                  <c:v>-50290.609000000004</c:v>
                </c:pt>
                <c:pt idx="20">
                  <c:v>-19713.038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'Balanza c '!$H$1</c:f>
              <c:strCache>
                <c:ptCount val="1"/>
                <c:pt idx="0">
                  <c:v>(7) MTI: procesos</c:v>
                </c:pt>
              </c:strCache>
            </c:strRef>
          </c:tx>
          <c:spPr>
            <a:ln w="31750" cap="rnd" cmpd="sng" algn="ctr">
              <a:solidFill>
                <a:schemeClr val="accent2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'!$H$2:$H$22</c:f>
              <c:numCache>
                <c:formatCode>General</c:formatCode>
                <c:ptCount val="21"/>
                <c:pt idx="0">
                  <c:v>-21640.432999999997</c:v>
                </c:pt>
                <c:pt idx="1">
                  <c:v>-12446.391</c:v>
                </c:pt>
                <c:pt idx="2">
                  <c:v>-15307.288</c:v>
                </c:pt>
                <c:pt idx="3">
                  <c:v>-11793.960999999999</c:v>
                </c:pt>
                <c:pt idx="4">
                  <c:v>-10000.466</c:v>
                </c:pt>
                <c:pt idx="5">
                  <c:v>-10435.721000000001</c:v>
                </c:pt>
                <c:pt idx="6">
                  <c:v>-15709.474999999999</c:v>
                </c:pt>
                <c:pt idx="7">
                  <c:v>-11607.642</c:v>
                </c:pt>
                <c:pt idx="8">
                  <c:v>-18093.605</c:v>
                </c:pt>
                <c:pt idx="9">
                  <c:v>-31448.351999999999</c:v>
                </c:pt>
                <c:pt idx="10">
                  <c:v>-50600.646000000001</c:v>
                </c:pt>
                <c:pt idx="11">
                  <c:v>-50772.525999999998</c:v>
                </c:pt>
                <c:pt idx="12">
                  <c:v>-55974.575999999994</c:v>
                </c:pt>
                <c:pt idx="13">
                  <c:v>-110859.478</c:v>
                </c:pt>
                <c:pt idx="14">
                  <c:v>-52911.006999999998</c:v>
                </c:pt>
                <c:pt idx="15">
                  <c:v>-100920.898</c:v>
                </c:pt>
                <c:pt idx="16">
                  <c:v>-128980.81300000001</c:v>
                </c:pt>
                <c:pt idx="17">
                  <c:v>-138283.94</c:v>
                </c:pt>
                <c:pt idx="18">
                  <c:v>-111748.67</c:v>
                </c:pt>
                <c:pt idx="19">
                  <c:v>-129350.19799999999</c:v>
                </c:pt>
                <c:pt idx="20">
                  <c:v>-151168.82500000001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'Balanza c '!$I$1</c:f>
              <c:strCache>
                <c:ptCount val="1"/>
                <c:pt idx="0">
                  <c:v>(8) MTI: ingeniería</c:v>
                </c:pt>
              </c:strCache>
            </c:strRef>
          </c:tx>
          <c:spPr>
            <a:ln w="31750" cap="rnd" cmpd="sng" algn="ctr">
              <a:solidFill>
                <a:schemeClr val="accent3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'!$I$2:$I$22</c:f>
              <c:numCache>
                <c:formatCode>General</c:formatCode>
                <c:ptCount val="21"/>
                <c:pt idx="0">
                  <c:v>-29304.516000000003</c:v>
                </c:pt>
                <c:pt idx="1">
                  <c:v>-29858.800999999999</c:v>
                </c:pt>
                <c:pt idx="2">
                  <c:v>-31243.874</c:v>
                </c:pt>
                <c:pt idx="3">
                  <c:v>-25927.458000000002</c:v>
                </c:pt>
                <c:pt idx="4">
                  <c:v>-21138.960999999999</c:v>
                </c:pt>
                <c:pt idx="5">
                  <c:v>-21049.591</c:v>
                </c:pt>
                <c:pt idx="6">
                  <c:v>-21753.754000000001</c:v>
                </c:pt>
                <c:pt idx="7">
                  <c:v>-26607.792000000001</c:v>
                </c:pt>
                <c:pt idx="8">
                  <c:v>-72828.422999999995</c:v>
                </c:pt>
                <c:pt idx="9">
                  <c:v>-25720.774000000001</c:v>
                </c:pt>
                <c:pt idx="10">
                  <c:v>-43076.046999999999</c:v>
                </c:pt>
                <c:pt idx="11">
                  <c:v>-48039.258000000002</c:v>
                </c:pt>
                <c:pt idx="12">
                  <c:v>-74259.482000000004</c:v>
                </c:pt>
                <c:pt idx="13">
                  <c:v>-100562.14600000001</c:v>
                </c:pt>
                <c:pt idx="14">
                  <c:v>-132081.56200000001</c:v>
                </c:pt>
                <c:pt idx="15">
                  <c:v>-120120.999</c:v>
                </c:pt>
                <c:pt idx="16">
                  <c:v>-187519.32500000001</c:v>
                </c:pt>
                <c:pt idx="17">
                  <c:v>-187914.05900000001</c:v>
                </c:pt>
                <c:pt idx="18">
                  <c:v>-135841.03600000002</c:v>
                </c:pt>
                <c:pt idx="19">
                  <c:v>-201570.45199999999</c:v>
                </c:pt>
                <c:pt idx="20">
                  <c:v>-96610.967000000004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'Balanza c '!$J$1</c:f>
              <c:strCache>
                <c:ptCount val="1"/>
                <c:pt idx="0">
                  <c:v>(9) MAT: electronicos y electricos </c:v>
                </c:pt>
              </c:strCache>
            </c:strRef>
          </c:tx>
          <c:spPr>
            <a:ln w="31750" cap="rnd" cmpd="sng" algn="ctr">
              <a:solidFill>
                <a:schemeClr val="accent4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'!$J$2:$J$22</c:f>
              <c:numCache>
                <c:formatCode>General</c:formatCode>
                <c:ptCount val="21"/>
                <c:pt idx="0">
                  <c:v>-153868.06</c:v>
                </c:pt>
                <c:pt idx="1">
                  <c:v>-85630.815000000002</c:v>
                </c:pt>
                <c:pt idx="2">
                  <c:v>-65682.705999999991</c:v>
                </c:pt>
                <c:pt idx="3">
                  <c:v>-154861.90299999999</c:v>
                </c:pt>
                <c:pt idx="4">
                  <c:v>-33396.993000000002</c:v>
                </c:pt>
                <c:pt idx="5">
                  <c:v>-34201.307999999997</c:v>
                </c:pt>
                <c:pt idx="6">
                  <c:v>-41943.096000000005</c:v>
                </c:pt>
                <c:pt idx="7">
                  <c:v>-13617.442999999999</c:v>
                </c:pt>
                <c:pt idx="8">
                  <c:v>-13073.523000000001</c:v>
                </c:pt>
                <c:pt idx="9">
                  <c:v>-20349.078000000001</c:v>
                </c:pt>
                <c:pt idx="10">
                  <c:v>-16601.632000000001</c:v>
                </c:pt>
                <c:pt idx="11">
                  <c:v>-23178.493999999999</c:v>
                </c:pt>
                <c:pt idx="12">
                  <c:v>-32769.57</c:v>
                </c:pt>
                <c:pt idx="13">
                  <c:v>-38686.626999999993</c:v>
                </c:pt>
                <c:pt idx="14">
                  <c:v>-16655.447</c:v>
                </c:pt>
                <c:pt idx="15">
                  <c:v>-11854.011</c:v>
                </c:pt>
                <c:pt idx="16">
                  <c:v>-24248.68</c:v>
                </c:pt>
                <c:pt idx="17">
                  <c:v>-29983.198</c:v>
                </c:pt>
                <c:pt idx="18">
                  <c:v>-25289.948</c:v>
                </c:pt>
                <c:pt idx="19">
                  <c:v>-27227.184000000001</c:v>
                </c:pt>
                <c:pt idx="20">
                  <c:v>-26631.397999999997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'Balanza c '!$K$1</c:f>
              <c:strCache>
                <c:ptCount val="1"/>
                <c:pt idx="0">
                  <c:v>(10) MAT: otros </c:v>
                </c:pt>
              </c:strCache>
            </c:strRef>
          </c:tx>
          <c:spPr>
            <a:ln w="317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'!$K$2:$K$22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-9376.0570000000007</c:v>
                </c:pt>
                <c:pt idx="4">
                  <c:v>-5354.192</c:v>
                </c:pt>
                <c:pt idx="5">
                  <c:v>-7787.6880000000001</c:v>
                </c:pt>
                <c:pt idx="6">
                  <c:v>-24282.874</c:v>
                </c:pt>
                <c:pt idx="7">
                  <c:v>-9457.848</c:v>
                </c:pt>
                <c:pt idx="8">
                  <c:v>-18042.601999999999</c:v>
                </c:pt>
                <c:pt idx="9">
                  <c:v>-12492.790999999999</c:v>
                </c:pt>
                <c:pt idx="10">
                  <c:v>-11039.125</c:v>
                </c:pt>
                <c:pt idx="11">
                  <c:v>-31184.769</c:v>
                </c:pt>
                <c:pt idx="12">
                  <c:v>-77172.813000000009</c:v>
                </c:pt>
                <c:pt idx="13">
                  <c:v>-49500.69</c:v>
                </c:pt>
                <c:pt idx="14">
                  <c:v>-49655.558000000005</c:v>
                </c:pt>
                <c:pt idx="15">
                  <c:v>-104936.10400000001</c:v>
                </c:pt>
                <c:pt idx="16">
                  <c:v>-44169.796999999999</c:v>
                </c:pt>
                <c:pt idx="17">
                  <c:v>-106984.39</c:v>
                </c:pt>
                <c:pt idx="18">
                  <c:v>-148758.28899999999</c:v>
                </c:pt>
                <c:pt idx="19">
                  <c:v>-120124.749</c:v>
                </c:pt>
                <c:pt idx="20">
                  <c:v>-82416.240000000005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6288"/>
        <c:axId val="5016680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'Balanza c '!$A$1</c15:sqref>
                        </c15:formulaRef>
                      </c:ext>
                    </c:extLst>
                    <c:strCache>
                      <c:ptCount val="1"/>
                      <c:pt idx="0">
                        <c:v>Año</c:v>
                      </c:pt>
                    </c:strCache>
                  </c:strRef>
                </c:tx>
                <c:spPr>
                  <a:ln w="31750" cap="rnd" cmpd="sng" algn="ctr">
                    <a:solidFill>
                      <a:schemeClr val="accent2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'Balanza c '!$A$2:$A$22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'Balanza c '!$A$2:$A$22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5016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16680"/>
        <c:crosses val="autoZero"/>
        <c:auto val="1"/>
        <c:lblAlgn val="ctr"/>
        <c:lblOffset val="100"/>
        <c:noMultiLvlLbl val="0"/>
      </c:catAx>
      <c:valAx>
        <c:axId val="50166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Balanza</a:t>
                </a:r>
                <a:r>
                  <a:rPr lang="es-CO" baseline="0"/>
                  <a:t> Comercial </a:t>
                </a:r>
                <a:r>
                  <a:rPr lang="es-CO"/>
                  <a:t> de Colombia por categorías LALL (miles de dólares)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1628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10'!$D$5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10'!$A$6:$A$26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10'!$D$6:$D$26</c:f>
              <c:numCache>
                <c:formatCode>"$"\ #,##0.00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1.6588210386281744E-4</c:v>
                </c:pt>
                <c:pt idx="4">
                  <c:v>3.7955442022584093E-4</c:v>
                </c:pt>
                <c:pt idx="5">
                  <c:v>1.9236609251495007E-2</c:v>
                </c:pt>
                <c:pt idx="6">
                  <c:v>2.9196192508755856E-4</c:v>
                </c:pt>
                <c:pt idx="7">
                  <c:v>4.2557949386607275E-3</c:v>
                </c:pt>
                <c:pt idx="8">
                  <c:v>9.7011254210648355E-3</c:v>
                </c:pt>
                <c:pt idx="9">
                  <c:v>3.9131865193493209E-2</c:v>
                </c:pt>
                <c:pt idx="10">
                  <c:v>2.7597781713141808E-2</c:v>
                </c:pt>
                <c:pt idx="11">
                  <c:v>7.999229414507078E-2</c:v>
                </c:pt>
                <c:pt idx="12">
                  <c:v>5.7900109520517579E-2</c:v>
                </c:pt>
                <c:pt idx="13">
                  <c:v>3.8183041710937178E-2</c:v>
                </c:pt>
                <c:pt idx="14">
                  <c:v>0.1685064876740241</c:v>
                </c:pt>
                <c:pt idx="15">
                  <c:v>6.524988231050409E-2</c:v>
                </c:pt>
                <c:pt idx="16">
                  <c:v>7.7442564873132461E-2</c:v>
                </c:pt>
                <c:pt idx="17">
                  <c:v>0.1069067219632001</c:v>
                </c:pt>
                <c:pt idx="18">
                  <c:v>8.8632140908288429E-2</c:v>
                </c:pt>
                <c:pt idx="19">
                  <c:v>0.15881901364713832</c:v>
                </c:pt>
                <c:pt idx="20">
                  <c:v>6.6668443857856099E-2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10'!$D$31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10'!$A$6:$A$26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10'!$D$32:$D$52</c:f>
              <c:numCache>
                <c:formatCode>"$"\ #,##0.00</c:formatCode>
                <c:ptCount val="21"/>
                <c:pt idx="0">
                  <c:v>0.68605902447532818</c:v>
                </c:pt>
                <c:pt idx="1">
                  <c:v>0.94443589834520014</c:v>
                </c:pt>
                <c:pt idx="2">
                  <c:v>0.53686180997772237</c:v>
                </c:pt>
                <c:pt idx="3">
                  <c:v>0.23944589150350845</c:v>
                </c:pt>
                <c:pt idx="4">
                  <c:v>0.13514130775827859</c:v>
                </c:pt>
                <c:pt idx="5">
                  <c:v>0.21250076590318392</c:v>
                </c:pt>
                <c:pt idx="6">
                  <c:v>0.59526297901963476</c:v>
                </c:pt>
                <c:pt idx="7">
                  <c:v>0.23309966429240767</c:v>
                </c:pt>
                <c:pt idx="8">
                  <c:v>0.44083734555977838</c:v>
                </c:pt>
                <c:pt idx="9">
                  <c:v>0.33399229790800422</c:v>
                </c:pt>
                <c:pt idx="10">
                  <c:v>0.28498848831409523</c:v>
                </c:pt>
                <c:pt idx="11">
                  <c:v>0.79843676291797372</c:v>
                </c:pt>
                <c:pt idx="12">
                  <c:v>1.8147452784600535</c:v>
                </c:pt>
                <c:pt idx="13">
                  <c:v>1.1517806278429668</c:v>
                </c:pt>
                <c:pt idx="14">
                  <c:v>1.2724826425016995</c:v>
                </c:pt>
                <c:pt idx="15">
                  <c:v>2.3710521941927665</c:v>
                </c:pt>
                <c:pt idx="16">
                  <c:v>1.0367254349755359</c:v>
                </c:pt>
                <c:pt idx="17">
                  <c:v>2.4036049426403943</c:v>
                </c:pt>
                <c:pt idx="18">
                  <c:v>3.2455687091611991</c:v>
                </c:pt>
                <c:pt idx="19">
                  <c:v>2.6791766536156101</c:v>
                </c:pt>
                <c:pt idx="20">
                  <c:v>1.7764281589651187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10'!$D$56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10'!$A$6:$A$26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10'!$D$57:$D$77</c:f>
              <c:numCache>
                <c:formatCode>"$"\ #,##0.00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0.23961177360737126</c:v>
                </c:pt>
                <c:pt idx="4">
                  <c:v>0.13552086217850443</c:v>
                </c:pt>
                <c:pt idx="5">
                  <c:v>0.23173737515467893</c:v>
                </c:pt>
                <c:pt idx="6">
                  <c:v>0.59555494094472228</c:v>
                </c:pt>
                <c:pt idx="7">
                  <c:v>0.23735545923106841</c:v>
                </c:pt>
                <c:pt idx="8">
                  <c:v>0.45053847098084326</c:v>
                </c:pt>
                <c:pt idx="9">
                  <c:v>0.37312416310149743</c:v>
                </c:pt>
                <c:pt idx="10">
                  <c:v>0.31258627002723705</c:v>
                </c:pt>
                <c:pt idx="11">
                  <c:v>0.87842905706304453</c:v>
                </c:pt>
                <c:pt idx="12">
                  <c:v>1.8726453879805711</c:v>
                </c:pt>
                <c:pt idx="13">
                  <c:v>1.1899636695539038</c:v>
                </c:pt>
                <c:pt idx="14">
                  <c:v>1.4409891301757236</c:v>
                </c:pt>
                <c:pt idx="15">
                  <c:v>2.4363020765032704</c:v>
                </c:pt>
                <c:pt idx="16">
                  <c:v>1.1141679998486684</c:v>
                </c:pt>
                <c:pt idx="17">
                  <c:v>2.5105116646035945</c:v>
                </c:pt>
                <c:pt idx="18">
                  <c:v>3.3342008500694877</c:v>
                </c:pt>
                <c:pt idx="19">
                  <c:v>2.8379956672627489</c:v>
                </c:pt>
                <c:pt idx="20">
                  <c:v>1.8430966028229747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606432"/>
        <c:axId val="442606824"/>
      </c:lineChart>
      <c:catAx>
        <c:axId val="442606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2606824"/>
        <c:crosses val="autoZero"/>
        <c:auto val="1"/>
        <c:lblAlgn val="ctr"/>
        <c:lblOffset val="100"/>
        <c:noMultiLvlLbl val="0"/>
      </c:catAx>
      <c:valAx>
        <c:axId val="442606824"/>
        <c:scaling>
          <c:orientation val="minMax"/>
          <c:max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2606432"/>
        <c:crosses val="autoZero"/>
        <c:crossBetween val="between"/>
        <c:majorUnit val="0.70000000000000007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CANADÁ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10'!$D$84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Per Cápita 10'!$A$6:$A$26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10'!$D$85:$D$105</c:f>
              <c:numCache>
                <c:formatCode>"$"\ #,##0.000</c:formatCode>
                <c:ptCount val="21"/>
                <c:pt idx="0">
                  <c:v>0.87579648429515566</c:v>
                </c:pt>
                <c:pt idx="1">
                  <c:v>1.2116795014811992</c:v>
                </c:pt>
                <c:pt idx="2">
                  <c:v>0.69169602363675164</c:v>
                </c:pt>
                <c:pt idx="3">
                  <c:v>0.31018870731521858</c:v>
                </c:pt>
                <c:pt idx="4">
                  <c:v>0.17604632252649249</c:v>
                </c:pt>
                <c:pt idx="5">
                  <c:v>0.27828799110813562</c:v>
                </c:pt>
                <c:pt idx="6">
                  <c:v>0.78163786641099797</c:v>
                </c:pt>
                <c:pt idx="7">
                  <c:v>0.30717859192653529</c:v>
                </c:pt>
                <c:pt idx="8">
                  <c:v>0.58241520393989132</c:v>
                </c:pt>
                <c:pt idx="9">
                  <c:v>0.44228001250195342</c:v>
                </c:pt>
                <c:pt idx="10">
                  <c:v>0.37827293265659812</c:v>
                </c:pt>
                <c:pt idx="11">
                  <c:v>1.0640581409468475</c:v>
                </c:pt>
                <c:pt idx="12">
                  <c:v>2.4238737995291162</c:v>
                </c:pt>
                <c:pt idx="13">
                  <c:v>1.5399843462806535</c:v>
                </c:pt>
                <c:pt idx="14">
                  <c:v>1.7019689299316345</c:v>
                </c:pt>
                <c:pt idx="15">
                  <c:v>3.1732018686277899</c:v>
                </c:pt>
                <c:pt idx="16">
                  <c:v>1.3899750981137811</c:v>
                </c:pt>
                <c:pt idx="17">
                  <c:v>3.2218573967908588</c:v>
                </c:pt>
                <c:pt idx="18">
                  <c:v>4.3502364167836154</c:v>
                </c:pt>
                <c:pt idx="19">
                  <c:v>3.5926056625910587</c:v>
                </c:pt>
                <c:pt idx="20">
                  <c:v>2.3884420893649501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10'!$D$110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10'!$A$6:$A$26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10'!$D$111:$D$131</c:f>
              <c:numCache>
                <c:formatCode>"$"\ #,##0.000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2.1489095110734959E-4</c:v>
                </c:pt>
                <c:pt idx="4">
                  <c:v>4.944391984052041E-4</c:v>
                </c:pt>
                <c:pt idx="5">
                  <c:v>2.5191990822139961E-2</c:v>
                </c:pt>
                <c:pt idx="6">
                  <c:v>3.8337424674810743E-4</c:v>
                </c:pt>
                <c:pt idx="7">
                  <c:v>5.6082839104648939E-3</c:v>
                </c:pt>
                <c:pt idx="8">
                  <c:v>1.2816706654880668E-2</c:v>
                </c:pt>
                <c:pt idx="9">
                  <c:v>5.1819284263166121E-2</c:v>
                </c:pt>
                <c:pt idx="10">
                  <c:v>3.6631282495667251E-2</c:v>
                </c:pt>
                <c:pt idx="11">
                  <c:v>0.1066038736580842</c:v>
                </c:pt>
                <c:pt idx="12">
                  <c:v>7.7334576991289927E-2</c:v>
                </c:pt>
                <c:pt idx="13">
                  <c:v>5.1052505231266546E-2</c:v>
                </c:pt>
                <c:pt idx="14">
                  <c:v>0.22538052538717748</c:v>
                </c:pt>
                <c:pt idx="15">
                  <c:v>8.7324542657706561E-2</c:v>
                </c:pt>
                <c:pt idx="16">
                  <c:v>0.10383003356163945</c:v>
                </c:pt>
                <c:pt idx="17">
                  <c:v>0.14330067591949189</c:v>
                </c:pt>
                <c:pt idx="18">
                  <c:v>0.11879913864968893</c:v>
                </c:pt>
                <c:pt idx="19">
                  <c:v>0.21296620623572285</c:v>
                </c:pt>
                <c:pt idx="20">
                  <c:v>8.9637014893600528E-2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10'!$D$135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10'!$A$6:$A$26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10'!$D$136:$D$156</c:f>
              <c:numCache>
                <c:formatCode>"$"\ #,##0.000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0.31040359826632596</c:v>
                </c:pt>
                <c:pt idx="4">
                  <c:v>0.17654076172489769</c:v>
                </c:pt>
                <c:pt idx="5">
                  <c:v>0.30347998193027553</c:v>
                </c:pt>
                <c:pt idx="6">
                  <c:v>0.78202124065774614</c:v>
                </c:pt>
                <c:pt idx="7">
                  <c:v>0.31278687583700021</c:v>
                </c:pt>
                <c:pt idx="8">
                  <c:v>0.59523191059477198</c:v>
                </c:pt>
                <c:pt idx="9">
                  <c:v>0.49409929676511954</c:v>
                </c:pt>
                <c:pt idx="10">
                  <c:v>0.41490421515226539</c:v>
                </c:pt>
                <c:pt idx="11">
                  <c:v>1.1706620146049316</c:v>
                </c:pt>
                <c:pt idx="12">
                  <c:v>2.5012083765204061</c:v>
                </c:pt>
                <c:pt idx="13">
                  <c:v>1.5910368515119202</c:v>
                </c:pt>
                <c:pt idx="14">
                  <c:v>1.9273494553188122</c:v>
                </c:pt>
                <c:pt idx="15">
                  <c:v>3.2605264112854964</c:v>
                </c:pt>
                <c:pt idx="16">
                  <c:v>1.4938051316754204</c:v>
                </c:pt>
                <c:pt idx="17">
                  <c:v>3.3651580727103507</c:v>
                </c:pt>
                <c:pt idx="18">
                  <c:v>4.4690355554333046</c:v>
                </c:pt>
                <c:pt idx="19">
                  <c:v>3.8055718688267821</c:v>
                </c:pt>
                <c:pt idx="20">
                  <c:v>2.4780791042585504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607608"/>
        <c:axId val="442608000"/>
      </c:lineChart>
      <c:catAx>
        <c:axId val="442607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2608000"/>
        <c:crosses val="autoZero"/>
        <c:auto val="1"/>
        <c:lblAlgn val="ctr"/>
        <c:lblOffset val="100"/>
        <c:noMultiLvlLbl val="0"/>
      </c:catAx>
      <c:valAx>
        <c:axId val="44260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2607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'Participación Mundial '!$C$5</c:f>
              <c:strCache>
                <c:ptCount val="1"/>
                <c:pt idx="0">
                  <c:v>Porcentaje de 
Exportaciones del PIB a USA (1)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'!$C$6:$C$26</c:f>
              <c:numCache>
                <c:formatCode>0.0000%</c:formatCode>
                <c:ptCount val="21"/>
                <c:pt idx="0">
                  <c:v>1.9705132272862573E-4</c:v>
                </c:pt>
                <c:pt idx="1">
                  <c:v>1.10532711034494E-4</c:v>
                </c:pt>
                <c:pt idx="2">
                  <c:v>1.634236553013076E-4</c:v>
                </c:pt>
                <c:pt idx="3">
                  <c:v>1.8275092074555963E-4</c:v>
                </c:pt>
                <c:pt idx="4">
                  <c:v>1.5397199390704058E-4</c:v>
                </c:pt>
                <c:pt idx="5">
                  <c:v>1.2693756844597248E-4</c:v>
                </c:pt>
                <c:pt idx="6">
                  <c:v>1.4364967341604076E-4</c:v>
                </c:pt>
                <c:pt idx="7">
                  <c:v>1.6000666244853892E-4</c:v>
                </c:pt>
                <c:pt idx="8">
                  <c:v>1.280167265542454E-4</c:v>
                </c:pt>
                <c:pt idx="9">
                  <c:v>9.1404241099764835E-5</c:v>
                </c:pt>
                <c:pt idx="10">
                  <c:v>1.3271546695355053E-4</c:v>
                </c:pt>
                <c:pt idx="11">
                  <c:v>9.7349281814474364E-5</c:v>
                </c:pt>
                <c:pt idx="12">
                  <c:v>8.5371142514216458E-5</c:v>
                </c:pt>
                <c:pt idx="13">
                  <c:v>9.1966040661858354E-5</c:v>
                </c:pt>
                <c:pt idx="14">
                  <c:v>1.4908099921511769E-4</c:v>
                </c:pt>
                <c:pt idx="15">
                  <c:v>1.6955225246031449E-4</c:v>
                </c:pt>
                <c:pt idx="16">
                  <c:v>1.4342120853003652E-4</c:v>
                </c:pt>
                <c:pt idx="17">
                  <c:v>1.0803107553322235E-4</c:v>
                </c:pt>
                <c:pt idx="18">
                  <c:v>8.9084145565111617E-5</c:v>
                </c:pt>
                <c:pt idx="19">
                  <c:v>1.7033014539150315E-4</c:v>
                </c:pt>
                <c:pt idx="20">
                  <c:v>1.5017794604139397E-4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'Participación Mundial '!$D$5</c:f>
              <c:strCache>
                <c:ptCount val="1"/>
                <c:pt idx="0">
                  <c:v>Porcentaje de 
Exportaciones del PIB a USA (2)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'!$D$6:$D$26</c:f>
              <c:numCache>
                <c:formatCode>0.0000%</c:formatCode>
                <c:ptCount val="21"/>
                <c:pt idx="0">
                  <c:v>5.7107732964297211E-6</c:v>
                </c:pt>
                <c:pt idx="1">
                  <c:v>3.744810900847454E-5</c:v>
                </c:pt>
                <c:pt idx="2">
                  <c:v>1.3651371344005262E-5</c:v>
                </c:pt>
                <c:pt idx="3">
                  <c:v>1.3043335969731699E-5</c:v>
                </c:pt>
                <c:pt idx="4">
                  <c:v>1.6947050897626617E-6</c:v>
                </c:pt>
                <c:pt idx="5">
                  <c:v>4.4693528972547622E-5</c:v>
                </c:pt>
                <c:pt idx="6">
                  <c:v>7.873328860539575E-6</c:v>
                </c:pt>
                <c:pt idx="7">
                  <c:v>1.0643166640747453E-5</c:v>
                </c:pt>
                <c:pt idx="8">
                  <c:v>4.0617013151852824E-5</c:v>
                </c:pt>
                <c:pt idx="9">
                  <c:v>1.6023393422277377E-5</c:v>
                </c:pt>
                <c:pt idx="10">
                  <c:v>1.4051702744730832E-5</c:v>
                </c:pt>
                <c:pt idx="11">
                  <c:v>3.9094986412700086E-5</c:v>
                </c:pt>
                <c:pt idx="12">
                  <c:v>1.9223008951454221E-5</c:v>
                </c:pt>
                <c:pt idx="13">
                  <c:v>5.0432370483128465E-6</c:v>
                </c:pt>
                <c:pt idx="14">
                  <c:v>3.0824661194496915E-5</c:v>
                </c:pt>
                <c:pt idx="15">
                  <c:v>1.8670591745237682E-5</c:v>
                </c:pt>
                <c:pt idx="16">
                  <c:v>3.7856539843377193E-5</c:v>
                </c:pt>
                <c:pt idx="17">
                  <c:v>1.5657548737601994E-5</c:v>
                </c:pt>
                <c:pt idx="18">
                  <c:v>2.0687220308094284E-5</c:v>
                </c:pt>
                <c:pt idx="19">
                  <c:v>8.211411528578594E-6</c:v>
                </c:pt>
                <c:pt idx="20">
                  <c:v>9.2855314681225475E-6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'Participación Mundial '!$E$5</c:f>
              <c:strCache>
                <c:ptCount val="1"/>
                <c:pt idx="0">
                  <c:v>Porcentaje de 
Exportaciones del PIB a USA (3)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'!$E$6:$E$26</c:f>
              <c:numCache>
                <c:formatCode>0.0000%</c:formatCode>
                <c:ptCount val="21"/>
                <c:pt idx="0">
                  <c:v>3.5868919297872299E-5</c:v>
                </c:pt>
                <c:pt idx="1">
                  <c:v>8.0707013091435887E-7</c:v>
                </c:pt>
                <c:pt idx="2">
                  <c:v>3.067688167513863E-6</c:v>
                </c:pt>
                <c:pt idx="3">
                  <c:v>1.288433288478514E-5</c:v>
                </c:pt>
                <c:pt idx="4">
                  <c:v>2.6486387346269874E-6</c:v>
                </c:pt>
                <c:pt idx="5">
                  <c:v>4.9649461524302836E-6</c:v>
                </c:pt>
                <c:pt idx="6">
                  <c:v>4.3786092984931777E-6</c:v>
                </c:pt>
                <c:pt idx="7">
                  <c:v>7.7127466265072544E-6</c:v>
                </c:pt>
                <c:pt idx="8">
                  <c:v>5.340091585502677E-6</c:v>
                </c:pt>
                <c:pt idx="9">
                  <c:v>3.5167063414942388E-6</c:v>
                </c:pt>
                <c:pt idx="10">
                  <c:v>4.0401662666179025E-5</c:v>
                </c:pt>
                <c:pt idx="11">
                  <c:v>1.6282291504793476E-5</c:v>
                </c:pt>
                <c:pt idx="12">
                  <c:v>1.6645505405022121E-5</c:v>
                </c:pt>
                <c:pt idx="13">
                  <c:v>7.4664193689978253E-6</c:v>
                </c:pt>
                <c:pt idx="14">
                  <c:v>8.2147102561935108E-6</c:v>
                </c:pt>
                <c:pt idx="15">
                  <c:v>1.3610866391399697E-5</c:v>
                </c:pt>
                <c:pt idx="16">
                  <c:v>1.5738421662848254E-5</c:v>
                </c:pt>
                <c:pt idx="17">
                  <c:v>1.2647115723831076E-5</c:v>
                </c:pt>
                <c:pt idx="18">
                  <c:v>6.0724776986516708E-6</c:v>
                </c:pt>
                <c:pt idx="19">
                  <c:v>1.58943997904698E-5</c:v>
                </c:pt>
                <c:pt idx="20">
                  <c:v>8.3818177728360288E-6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'Participación Mundial '!$F$5</c:f>
              <c:strCache>
                <c:ptCount val="1"/>
                <c:pt idx="0">
                  <c:v>Porcentaje de 
Exportaciones del PIB a USA (4)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'!$F$6:$F$26</c:f>
              <c:numCache>
                <c:formatCode>0.0000%</c:formatCode>
                <c:ptCount val="21"/>
                <c:pt idx="0">
                  <c:v>1.2440425652962881E-5</c:v>
                </c:pt>
                <c:pt idx="1">
                  <c:v>1.0528720961899713E-5</c:v>
                </c:pt>
                <c:pt idx="2">
                  <c:v>1.055143168887318E-5</c:v>
                </c:pt>
                <c:pt idx="3">
                  <c:v>1.2117356935315881E-5</c:v>
                </c:pt>
                <c:pt idx="4">
                  <c:v>9.3268141333662949E-6</c:v>
                </c:pt>
                <c:pt idx="5">
                  <c:v>1.3347157642371223E-5</c:v>
                </c:pt>
                <c:pt idx="6">
                  <c:v>1.7801271636017503E-5</c:v>
                </c:pt>
                <c:pt idx="7">
                  <c:v>1.8224931221007976E-5</c:v>
                </c:pt>
                <c:pt idx="8">
                  <c:v>1.6354898251413795E-5</c:v>
                </c:pt>
                <c:pt idx="9">
                  <c:v>1.771376685874952E-5</c:v>
                </c:pt>
                <c:pt idx="10">
                  <c:v>1.8110470543926476E-5</c:v>
                </c:pt>
                <c:pt idx="11">
                  <c:v>1.3992345943509154E-5</c:v>
                </c:pt>
                <c:pt idx="12">
                  <c:v>1.2508484067023564E-5</c:v>
                </c:pt>
                <c:pt idx="13">
                  <c:v>9.7256372920880176E-6</c:v>
                </c:pt>
                <c:pt idx="14">
                  <c:v>8.9151854037922539E-6</c:v>
                </c:pt>
                <c:pt idx="15">
                  <c:v>8.7161447700344334E-6</c:v>
                </c:pt>
                <c:pt idx="16">
                  <c:v>7.8288752752169598E-6</c:v>
                </c:pt>
                <c:pt idx="17">
                  <c:v>1.145123403901988E-5</c:v>
                </c:pt>
                <c:pt idx="18">
                  <c:v>1.0959011446462621E-5</c:v>
                </c:pt>
                <c:pt idx="19">
                  <c:v>8.2335370803815187E-6</c:v>
                </c:pt>
                <c:pt idx="20">
                  <c:v>8.7184561513852868E-6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'Participación Mundial '!$G$5</c:f>
              <c:strCache>
                <c:ptCount val="1"/>
                <c:pt idx="0">
                  <c:v>Porcentaje de 
Exportaciones del PIB a USA (5)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'!$G$6:$G$26</c:f>
              <c:numCache>
                <c:formatCode>0.0000%</c:formatCode>
                <c:ptCount val="21"/>
                <c:pt idx="0">
                  <c:v>1.1914789397287394E-6</c:v>
                </c:pt>
                <c:pt idx="1">
                  <c:v>1.550437402032793E-6</c:v>
                </c:pt>
                <c:pt idx="2">
                  <c:v>1.1004160670433328E-6</c:v>
                </c:pt>
                <c:pt idx="3">
                  <c:v>3.2127433376523108E-6</c:v>
                </c:pt>
                <c:pt idx="4">
                  <c:v>2.2106493237932349E-6</c:v>
                </c:pt>
                <c:pt idx="5">
                  <c:v>2.2699529850815997E-6</c:v>
                </c:pt>
                <c:pt idx="6">
                  <c:v>4.2042521386841675E-6</c:v>
                </c:pt>
                <c:pt idx="7">
                  <c:v>3.5012297530911038E-6</c:v>
                </c:pt>
                <c:pt idx="8">
                  <c:v>4.4184924354807411E-6</c:v>
                </c:pt>
                <c:pt idx="9">
                  <c:v>4.2840805330512012E-6</c:v>
                </c:pt>
                <c:pt idx="10">
                  <c:v>4.0787856106925535E-6</c:v>
                </c:pt>
                <c:pt idx="11">
                  <c:v>2.7597445017670646E-6</c:v>
                </c:pt>
                <c:pt idx="12">
                  <c:v>1.4457884686326528E-6</c:v>
                </c:pt>
                <c:pt idx="13">
                  <c:v>1.5309063315698935E-6</c:v>
                </c:pt>
                <c:pt idx="14">
                  <c:v>3.674919405126261E-6</c:v>
                </c:pt>
                <c:pt idx="15">
                  <c:v>3.8859439410204291E-6</c:v>
                </c:pt>
                <c:pt idx="16">
                  <c:v>3.9710304558168818E-6</c:v>
                </c:pt>
                <c:pt idx="17">
                  <c:v>3.6426360834546735E-6</c:v>
                </c:pt>
                <c:pt idx="18">
                  <c:v>3.8914261334024774E-6</c:v>
                </c:pt>
                <c:pt idx="19">
                  <c:v>3.4661483753955258E-6</c:v>
                </c:pt>
                <c:pt idx="20">
                  <c:v>4.2028408032792368E-6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'Participación Mundial '!$H$5</c:f>
              <c:strCache>
                <c:ptCount val="1"/>
                <c:pt idx="0">
                  <c:v>Porcentaje de 
Exportaciones del PIB a USA (6)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'!$H$6:$H$26</c:f>
              <c:numCache>
                <c:formatCode>0.0000%</c:formatCode>
                <c:ptCount val="21"/>
                <c:pt idx="0">
                  <c:v>3.2303282888354757E-7</c:v>
                </c:pt>
                <c:pt idx="1">
                  <c:v>5.686226281093963E-8</c:v>
                </c:pt>
                <c:pt idx="2">
                  <c:v>4.7850565775204123E-8</c:v>
                </c:pt>
                <c:pt idx="3">
                  <c:v>0</c:v>
                </c:pt>
                <c:pt idx="4">
                  <c:v>5.864251601550226E-7</c:v>
                </c:pt>
                <c:pt idx="5">
                  <c:v>9.2291547056740925E-9</c:v>
                </c:pt>
                <c:pt idx="6">
                  <c:v>5.7685349765514621E-8</c:v>
                </c:pt>
                <c:pt idx="7">
                  <c:v>9.7220443323388641E-8</c:v>
                </c:pt>
                <c:pt idx="8">
                  <c:v>1.7160220215775393E-7</c:v>
                </c:pt>
                <c:pt idx="9">
                  <c:v>5.4108603468361893E-8</c:v>
                </c:pt>
                <c:pt idx="10">
                  <c:v>1.1309508879655935E-7</c:v>
                </c:pt>
                <c:pt idx="11">
                  <c:v>1.3048680558860431E-7</c:v>
                </c:pt>
                <c:pt idx="12">
                  <c:v>3.5117747739712284E-8</c:v>
                </c:pt>
                <c:pt idx="13">
                  <c:v>5.5694953941817077E-8</c:v>
                </c:pt>
                <c:pt idx="14">
                  <c:v>7.9285695291965737E-8</c:v>
                </c:pt>
                <c:pt idx="15">
                  <c:v>1.6173378697885017E-8</c:v>
                </c:pt>
                <c:pt idx="16">
                  <c:v>1.9699327184086853E-8</c:v>
                </c:pt>
                <c:pt idx="17">
                  <c:v>7.4955914536591394E-8</c:v>
                </c:pt>
                <c:pt idx="18">
                  <c:v>0</c:v>
                </c:pt>
                <c:pt idx="19">
                  <c:v>4.3176288627483948E-8</c:v>
                </c:pt>
                <c:pt idx="20">
                  <c:v>5.8317773426603211E-8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'Participación Mundial '!$I$5</c:f>
              <c:strCache>
                <c:ptCount val="1"/>
                <c:pt idx="0">
                  <c:v>Porcentaje de 
Exportaciones del PIB a USA (7)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'!$I$6:$I$26</c:f>
              <c:numCache>
                <c:formatCode>0.0000%</c:formatCode>
                <c:ptCount val="21"/>
                <c:pt idx="0">
                  <c:v>3.6977637173783518E-6</c:v>
                </c:pt>
                <c:pt idx="1">
                  <c:v>4.2805091765904118E-6</c:v>
                </c:pt>
                <c:pt idx="2">
                  <c:v>9.2365902759821535E-6</c:v>
                </c:pt>
                <c:pt idx="3">
                  <c:v>7.5796914896330906E-6</c:v>
                </c:pt>
                <c:pt idx="4">
                  <c:v>8.1567905186667446E-6</c:v>
                </c:pt>
                <c:pt idx="5">
                  <c:v>1.2762656759080685E-5</c:v>
                </c:pt>
                <c:pt idx="6">
                  <c:v>8.8561304521704482E-6</c:v>
                </c:pt>
                <c:pt idx="7">
                  <c:v>7.2376647794091326E-6</c:v>
                </c:pt>
                <c:pt idx="8">
                  <c:v>9.15172154960303E-6</c:v>
                </c:pt>
                <c:pt idx="9">
                  <c:v>3.5454305182406128E-6</c:v>
                </c:pt>
                <c:pt idx="10">
                  <c:v>4.5766942891190984E-6</c:v>
                </c:pt>
                <c:pt idx="11">
                  <c:v>5.6823618326763571E-6</c:v>
                </c:pt>
                <c:pt idx="12">
                  <c:v>4.3023858193295568E-6</c:v>
                </c:pt>
                <c:pt idx="13">
                  <c:v>5.3600051341230084E-6</c:v>
                </c:pt>
                <c:pt idx="14">
                  <c:v>9.2868579086751075E-6</c:v>
                </c:pt>
                <c:pt idx="15">
                  <c:v>5.5958296985916472E-6</c:v>
                </c:pt>
                <c:pt idx="16">
                  <c:v>3.8493263734169016E-6</c:v>
                </c:pt>
                <c:pt idx="17">
                  <c:v>4.5160999686390259E-6</c:v>
                </c:pt>
                <c:pt idx="18">
                  <c:v>6.5626775168511386E-6</c:v>
                </c:pt>
                <c:pt idx="19">
                  <c:v>5.3064362365465974E-6</c:v>
                </c:pt>
                <c:pt idx="20">
                  <c:v>5.4876263627287104E-6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'Participación Mundial '!$J$5</c:f>
              <c:strCache>
                <c:ptCount val="1"/>
                <c:pt idx="0">
                  <c:v>Porcentaje de 
Exportaciones del PIB a USA (8)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'!$J$6:$J$26</c:f>
              <c:numCache>
                <c:formatCode>0.0000%</c:formatCode>
                <c:ptCount val="21"/>
                <c:pt idx="0">
                  <c:v>2.1375331538518388E-6</c:v>
                </c:pt>
                <c:pt idx="1">
                  <c:v>1.3295488105129549E-6</c:v>
                </c:pt>
                <c:pt idx="2">
                  <c:v>1.2314999302762362E-6</c:v>
                </c:pt>
                <c:pt idx="3">
                  <c:v>1.2655488654335249E-6</c:v>
                </c:pt>
                <c:pt idx="4">
                  <c:v>1.0225134666410753E-6</c:v>
                </c:pt>
                <c:pt idx="5">
                  <c:v>2.5497574230884353E-6</c:v>
                </c:pt>
                <c:pt idx="6">
                  <c:v>1.2565352874256484E-6</c:v>
                </c:pt>
                <c:pt idx="7">
                  <c:v>1.9324201637627675E-6</c:v>
                </c:pt>
                <c:pt idx="8">
                  <c:v>2.0342439380391112E-6</c:v>
                </c:pt>
                <c:pt idx="9">
                  <c:v>3.0718730721765741E-6</c:v>
                </c:pt>
                <c:pt idx="10">
                  <c:v>3.3129537341047479E-6</c:v>
                </c:pt>
                <c:pt idx="11">
                  <c:v>3.4931677588043366E-6</c:v>
                </c:pt>
                <c:pt idx="12">
                  <c:v>2.4106143192120371E-6</c:v>
                </c:pt>
                <c:pt idx="13">
                  <c:v>2.4114649369774565E-6</c:v>
                </c:pt>
                <c:pt idx="14">
                  <c:v>3.1086152105985369E-6</c:v>
                </c:pt>
                <c:pt idx="15">
                  <c:v>1.8305615062585932E-6</c:v>
                </c:pt>
                <c:pt idx="16">
                  <c:v>1.6999178292221405E-6</c:v>
                </c:pt>
                <c:pt idx="17">
                  <c:v>1.800896129292018E-6</c:v>
                </c:pt>
                <c:pt idx="18">
                  <c:v>1.4423033079338527E-6</c:v>
                </c:pt>
                <c:pt idx="19">
                  <c:v>1.9796466255923434E-6</c:v>
                </c:pt>
                <c:pt idx="20">
                  <c:v>1.4615665120736321E-6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'Participación Mundial '!$K$5</c:f>
              <c:strCache>
                <c:ptCount val="1"/>
                <c:pt idx="0">
                  <c:v>Porcentaje de 
Exportaciones del PIB a USA (9)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'!$K$6:$K$26</c:f>
              <c:numCache>
                <c:formatCode>0.0000%</c:formatCode>
                <c:ptCount val="21"/>
                <c:pt idx="0">
                  <c:v>1.0380147100441978E-6</c:v>
                </c:pt>
                <c:pt idx="1">
                  <c:v>7.7190462626786075E-7</c:v>
                </c:pt>
                <c:pt idx="2">
                  <c:v>1.0548509977263912E-8</c:v>
                </c:pt>
                <c:pt idx="3">
                  <c:v>4.4134885083452E-8</c:v>
                </c:pt>
                <c:pt idx="4">
                  <c:v>1.6220058598772344E-7</c:v>
                </c:pt>
                <c:pt idx="5">
                  <c:v>9.6368780865825197E-8</c:v>
                </c:pt>
                <c:pt idx="6">
                  <c:v>4.2935736188560046E-8</c:v>
                </c:pt>
                <c:pt idx="7">
                  <c:v>5.7258985946883357E-7</c:v>
                </c:pt>
                <c:pt idx="8">
                  <c:v>1.0330250690313238E-6</c:v>
                </c:pt>
                <c:pt idx="9">
                  <c:v>8.3413277269912571E-7</c:v>
                </c:pt>
                <c:pt idx="10">
                  <c:v>5.8703537072244809E-7</c:v>
                </c:pt>
                <c:pt idx="11">
                  <c:v>3.6669849539708991E-7</c:v>
                </c:pt>
                <c:pt idx="12">
                  <c:v>3.3338797294820965E-7</c:v>
                </c:pt>
                <c:pt idx="13">
                  <c:v>1.6397216024744329E-7</c:v>
                </c:pt>
                <c:pt idx="14">
                  <c:v>3.1995619516202907E-7</c:v>
                </c:pt>
                <c:pt idx="15">
                  <c:v>3.6581951712867511E-6</c:v>
                </c:pt>
                <c:pt idx="16">
                  <c:v>2.63132958391176E-7</c:v>
                </c:pt>
                <c:pt idx="17">
                  <c:v>3.8246042887687997E-7</c:v>
                </c:pt>
                <c:pt idx="18">
                  <c:v>8.0184596647663325E-7</c:v>
                </c:pt>
                <c:pt idx="19">
                  <c:v>5.5120457279354967E-7</c:v>
                </c:pt>
                <c:pt idx="20">
                  <c:v>6.8863289857499177E-7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'Participación Mundial '!$L$5</c:f>
              <c:strCache>
                <c:ptCount val="1"/>
                <c:pt idx="0">
                  <c:v>Porcentaje de 
Exportaciones del PIB a USA (10)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'!$L$6:$L$26</c:f>
              <c:numCache>
                <c:formatCode>0.0000%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2.1644534701661027E-8</c:v>
                </c:pt>
                <c:pt idx="4">
                  <c:v>4.7645754364290861E-8</c:v>
                </c:pt>
                <c:pt idx="5">
                  <c:v>2.4073407273928736E-6</c:v>
                </c:pt>
                <c:pt idx="6">
                  <c:v>3.4049595800518626E-8</c:v>
                </c:pt>
                <c:pt idx="7">
                  <c:v>4.5572257718922063E-7</c:v>
                </c:pt>
                <c:pt idx="8">
                  <c:v>9.2726196288731167E-7</c:v>
                </c:pt>
                <c:pt idx="9">
                  <c:v>3.1145562473255465E-6</c:v>
                </c:pt>
                <c:pt idx="10">
                  <c:v>2.0143827656265755E-6</c:v>
                </c:pt>
                <c:pt idx="11">
                  <c:v>5.0319584987712712E-6</c:v>
                </c:pt>
                <c:pt idx="12">
                  <c:v>3.194476378715577E-6</c:v>
                </c:pt>
                <c:pt idx="13">
                  <c:v>1.9292062551399261E-6</c:v>
                </c:pt>
                <c:pt idx="14">
                  <c:v>9.6105486477560765E-6</c:v>
                </c:pt>
                <c:pt idx="15">
                  <c:v>3.3870487400982098E-6</c:v>
                </c:pt>
                <c:pt idx="16">
                  <c:v>3.682217120269226E-6</c:v>
                </c:pt>
                <c:pt idx="17">
                  <c:v>4.9920542683327253E-6</c:v>
                </c:pt>
                <c:pt idx="18">
                  <c:v>4.0488582197928038E-6</c:v>
                </c:pt>
                <c:pt idx="19">
                  <c:v>7.0331217068281435E-6</c:v>
                </c:pt>
                <c:pt idx="20">
                  <c:v>3.0252069087250085E-6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188896"/>
        <c:axId val="441189288"/>
      </c:lineChart>
      <c:catAx>
        <c:axId val="44118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1189288"/>
        <c:crosses val="autoZero"/>
        <c:auto val="1"/>
        <c:lblAlgn val="ctr"/>
        <c:lblOffset val="100"/>
        <c:noMultiLvlLbl val="0"/>
      </c:catAx>
      <c:valAx>
        <c:axId val="441189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118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'Participación Mundial '!$C$32</c:f>
              <c:strCache>
                <c:ptCount val="1"/>
                <c:pt idx="0">
                  <c:v>Porcentaje de 
importaciones del PIB de USA (1)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'!$C$33:$C$53</c:f>
              <c:numCache>
                <c:formatCode>0.000%</c:formatCode>
                <c:ptCount val="21"/>
                <c:pt idx="0">
                  <c:v>2.3356176927369663E-4</c:v>
                </c:pt>
                <c:pt idx="1">
                  <c:v>2.9232823080342348E-4</c:v>
                </c:pt>
                <c:pt idx="2">
                  <c:v>2.5313607272617344E-4</c:v>
                </c:pt>
                <c:pt idx="3">
                  <c:v>2.9347403006181513E-4</c:v>
                </c:pt>
                <c:pt idx="4">
                  <c:v>1.5600000734517725E-4</c:v>
                </c:pt>
                <c:pt idx="5">
                  <c:v>1.426364177548626E-4</c:v>
                </c:pt>
                <c:pt idx="6">
                  <c:v>1.8973275465834663E-4</c:v>
                </c:pt>
                <c:pt idx="7">
                  <c:v>1.6195549534026276E-4</c:v>
                </c:pt>
                <c:pt idx="8">
                  <c:v>1.0392104990668226E-4</c:v>
                </c:pt>
                <c:pt idx="9">
                  <c:v>1.3537579561679621E-4</c:v>
                </c:pt>
                <c:pt idx="10">
                  <c:v>7.695219496468672E-5</c:v>
                </c:pt>
                <c:pt idx="11">
                  <c:v>7.8338524745283163E-5</c:v>
                </c:pt>
                <c:pt idx="12">
                  <c:v>9.2046110962393062E-5</c:v>
                </c:pt>
                <c:pt idx="13">
                  <c:v>7.1556048637922226E-5</c:v>
                </c:pt>
                <c:pt idx="14">
                  <c:v>1.0499595997876803E-4</c:v>
                </c:pt>
                <c:pt idx="15">
                  <c:v>1.0422655455137165E-4</c:v>
                </c:pt>
                <c:pt idx="16">
                  <c:v>9.5407336338831301E-5</c:v>
                </c:pt>
                <c:pt idx="17">
                  <c:v>1.090979310357338E-4</c:v>
                </c:pt>
                <c:pt idx="18">
                  <c:v>9.540154521395702E-5</c:v>
                </c:pt>
                <c:pt idx="19">
                  <c:v>1.3535858107174042E-4</c:v>
                </c:pt>
                <c:pt idx="20">
                  <c:v>1.4774365039124177E-4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'Participación Mundial '!$D$32</c:f>
              <c:strCache>
                <c:ptCount val="1"/>
                <c:pt idx="0">
                  <c:v>Porcentaje de 
importaciones del PIB de USA (2)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'!$D$33:$D$53</c:f>
              <c:numCache>
                <c:formatCode>0.000%</c:formatCode>
                <c:ptCount val="21"/>
                <c:pt idx="0">
                  <c:v>2.0602969498268299E-4</c:v>
                </c:pt>
                <c:pt idx="1">
                  <c:v>2.0190627278537948E-4</c:v>
                </c:pt>
                <c:pt idx="2">
                  <c:v>2.0659956844970798E-4</c:v>
                </c:pt>
                <c:pt idx="3">
                  <c:v>1.8601973026654799E-4</c:v>
                </c:pt>
                <c:pt idx="4">
                  <c:v>1.4182051195265431E-4</c:v>
                </c:pt>
                <c:pt idx="5">
                  <c:v>1.5764675380256857E-4</c:v>
                </c:pt>
                <c:pt idx="6">
                  <c:v>1.3708665240074724E-4</c:v>
                </c:pt>
                <c:pt idx="7">
                  <c:v>1.1605185323374953E-4</c:v>
                </c:pt>
                <c:pt idx="8">
                  <c:v>1.0287413541714305E-4</c:v>
                </c:pt>
                <c:pt idx="9">
                  <c:v>1.0375074432531265E-4</c:v>
                </c:pt>
                <c:pt idx="10">
                  <c:v>1.0458846592826154E-4</c:v>
                </c:pt>
                <c:pt idx="11">
                  <c:v>9.6093198740433009E-5</c:v>
                </c:pt>
                <c:pt idx="12">
                  <c:v>9.4290471642524196E-5</c:v>
                </c:pt>
                <c:pt idx="13">
                  <c:v>9.4622088178270068E-5</c:v>
                </c:pt>
                <c:pt idx="14">
                  <c:v>7.6106637346093917E-5</c:v>
                </c:pt>
                <c:pt idx="15">
                  <c:v>1.0002106665625792E-4</c:v>
                </c:pt>
                <c:pt idx="16">
                  <c:v>9.1910314746059449E-5</c:v>
                </c:pt>
                <c:pt idx="17">
                  <c:v>9.0888045262061502E-5</c:v>
                </c:pt>
                <c:pt idx="18">
                  <c:v>8.7894272269949434E-5</c:v>
                </c:pt>
                <c:pt idx="19">
                  <c:v>7.7664729307452761E-5</c:v>
                </c:pt>
                <c:pt idx="20">
                  <c:v>7.9317148971543556E-5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'Participación Mundial '!$E$32</c:f>
              <c:strCache>
                <c:ptCount val="1"/>
                <c:pt idx="0">
                  <c:v>Porcentaje de 
importaciones del PIB de USA (3)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'!$E$33:$E$53</c:f>
              <c:numCache>
                <c:formatCode>0.000%</c:formatCode>
                <c:ptCount val="21"/>
                <c:pt idx="0">
                  <c:v>1.0086288708650767E-5</c:v>
                </c:pt>
                <c:pt idx="1">
                  <c:v>1.6145777384484315E-5</c:v>
                </c:pt>
                <c:pt idx="2">
                  <c:v>2.0030158435149216E-5</c:v>
                </c:pt>
                <c:pt idx="3">
                  <c:v>2.5329044116734375E-5</c:v>
                </c:pt>
                <c:pt idx="4">
                  <c:v>1.4807148309535838E-5</c:v>
                </c:pt>
                <c:pt idx="5">
                  <c:v>1.0261566575564575E-5</c:v>
                </c:pt>
                <c:pt idx="6">
                  <c:v>1.2737322702925923E-5</c:v>
                </c:pt>
                <c:pt idx="7">
                  <c:v>8.4302726901498734E-6</c:v>
                </c:pt>
                <c:pt idx="8">
                  <c:v>8.8261257303462036E-6</c:v>
                </c:pt>
                <c:pt idx="9">
                  <c:v>1.5524111542719389E-5</c:v>
                </c:pt>
                <c:pt idx="10">
                  <c:v>7.408273035906911E-6</c:v>
                </c:pt>
                <c:pt idx="11">
                  <c:v>2.1810857017247177E-5</c:v>
                </c:pt>
                <c:pt idx="12">
                  <c:v>1.0215099578534794E-5</c:v>
                </c:pt>
                <c:pt idx="13">
                  <c:v>3.8421678057067163E-5</c:v>
                </c:pt>
                <c:pt idx="14">
                  <c:v>2.5491216422933299E-5</c:v>
                </c:pt>
                <c:pt idx="15">
                  <c:v>1.7147385869875644E-5</c:v>
                </c:pt>
                <c:pt idx="16">
                  <c:v>1.7578621193865305E-5</c:v>
                </c:pt>
                <c:pt idx="17">
                  <c:v>1.0053554316476291E-5</c:v>
                </c:pt>
                <c:pt idx="18">
                  <c:v>8.3347155451860931E-6</c:v>
                </c:pt>
                <c:pt idx="19">
                  <c:v>1.4414952821793902E-5</c:v>
                </c:pt>
                <c:pt idx="20">
                  <c:v>1.1552241515721172E-5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'Participación Mundial '!$F$32</c:f>
              <c:strCache>
                <c:ptCount val="1"/>
                <c:pt idx="0">
                  <c:v>Porcentaje de 
importaciones del PIB de USA (4)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'!$F$33:$F$53</c:f>
              <c:numCache>
                <c:formatCode>0.000%</c:formatCode>
                <c:ptCount val="21"/>
                <c:pt idx="0">
                  <c:v>5.2434122473879721E-6</c:v>
                </c:pt>
                <c:pt idx="1">
                  <c:v>4.6329501508237905E-6</c:v>
                </c:pt>
                <c:pt idx="2">
                  <c:v>7.5304040870805105E-6</c:v>
                </c:pt>
                <c:pt idx="3">
                  <c:v>8.0449422980343969E-6</c:v>
                </c:pt>
                <c:pt idx="4">
                  <c:v>5.2513564415506604E-6</c:v>
                </c:pt>
                <c:pt idx="5">
                  <c:v>7.424903470131805E-6</c:v>
                </c:pt>
                <c:pt idx="6">
                  <c:v>8.6709267484082677E-6</c:v>
                </c:pt>
                <c:pt idx="7">
                  <c:v>4.8081368778933017E-6</c:v>
                </c:pt>
                <c:pt idx="8">
                  <c:v>3.8350810812150661E-6</c:v>
                </c:pt>
                <c:pt idx="9">
                  <c:v>1.1104062576731617E-5</c:v>
                </c:pt>
                <c:pt idx="10">
                  <c:v>1.1262189837746238E-5</c:v>
                </c:pt>
                <c:pt idx="11">
                  <c:v>7.5952290110745991E-6</c:v>
                </c:pt>
                <c:pt idx="12">
                  <c:v>8.9025268493710896E-6</c:v>
                </c:pt>
                <c:pt idx="13">
                  <c:v>5.5999370447992566E-6</c:v>
                </c:pt>
                <c:pt idx="14">
                  <c:v>5.5672959710735732E-6</c:v>
                </c:pt>
                <c:pt idx="15">
                  <c:v>7.5893369871518238E-6</c:v>
                </c:pt>
                <c:pt idx="16">
                  <c:v>6.2927206502517247E-6</c:v>
                </c:pt>
                <c:pt idx="17">
                  <c:v>5.7583513680497619E-6</c:v>
                </c:pt>
                <c:pt idx="18">
                  <c:v>4.6792487717450629E-6</c:v>
                </c:pt>
                <c:pt idx="19">
                  <c:v>5.2208247941629378E-6</c:v>
                </c:pt>
                <c:pt idx="20">
                  <c:v>3.6379160192811761E-6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'Participación Mundial '!$G$32</c:f>
              <c:strCache>
                <c:ptCount val="1"/>
                <c:pt idx="0">
                  <c:v>Porcentaje de 
importaciones del PIB de USA (5)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'!$G$33:$G$53</c:f>
              <c:numCache>
                <c:formatCode>0.000%</c:formatCode>
                <c:ptCount val="21"/>
                <c:pt idx="0">
                  <c:v>2.1420005689305792E-5</c:v>
                </c:pt>
                <c:pt idx="1">
                  <c:v>1.4839366435744235E-5</c:v>
                </c:pt>
                <c:pt idx="2">
                  <c:v>2.0740197113252964E-5</c:v>
                </c:pt>
                <c:pt idx="3">
                  <c:v>1.9439106664410304E-5</c:v>
                </c:pt>
                <c:pt idx="4">
                  <c:v>1.6159545104839643E-5</c:v>
                </c:pt>
                <c:pt idx="5">
                  <c:v>1.6746670194913833E-5</c:v>
                </c:pt>
                <c:pt idx="6">
                  <c:v>1.4450035538378E-5</c:v>
                </c:pt>
                <c:pt idx="7">
                  <c:v>9.1631466760613708E-6</c:v>
                </c:pt>
                <c:pt idx="8">
                  <c:v>8.982945749363421E-6</c:v>
                </c:pt>
                <c:pt idx="9">
                  <c:v>7.7432249711063821E-6</c:v>
                </c:pt>
                <c:pt idx="10">
                  <c:v>9.2802939569966304E-6</c:v>
                </c:pt>
                <c:pt idx="11">
                  <c:v>9.8612671600613457E-6</c:v>
                </c:pt>
                <c:pt idx="12">
                  <c:v>1.189582341840464E-5</c:v>
                </c:pt>
                <c:pt idx="13">
                  <c:v>1.5514847845706065E-5</c:v>
                </c:pt>
                <c:pt idx="14">
                  <c:v>1.5860114765235327E-5</c:v>
                </c:pt>
                <c:pt idx="15">
                  <c:v>2.5988970199627189E-5</c:v>
                </c:pt>
                <c:pt idx="16">
                  <c:v>2.1349615314378444E-5</c:v>
                </c:pt>
                <c:pt idx="17">
                  <c:v>2.4989135969788343E-5</c:v>
                </c:pt>
                <c:pt idx="18">
                  <c:v>2.017875974819775E-5</c:v>
                </c:pt>
                <c:pt idx="19">
                  <c:v>1.651948585791073E-5</c:v>
                </c:pt>
                <c:pt idx="20">
                  <c:v>1.7381548933957539E-5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'Participación Mundial '!$H$32</c:f>
              <c:strCache>
                <c:ptCount val="1"/>
                <c:pt idx="0">
                  <c:v>Porcentaje de 
importaciones del PIB de USA (6)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'!$H$33:$H$53</c:f>
              <c:numCache>
                <c:formatCode>0.000%</c:formatCode>
                <c:ptCount val="21"/>
                <c:pt idx="0">
                  <c:v>2.4200914654529517E-5</c:v>
                </c:pt>
                <c:pt idx="1">
                  <c:v>7.8830592393941947E-6</c:v>
                </c:pt>
                <c:pt idx="2">
                  <c:v>3.1005003221654096E-5</c:v>
                </c:pt>
                <c:pt idx="3">
                  <c:v>2.3436503020649816E-5</c:v>
                </c:pt>
                <c:pt idx="4">
                  <c:v>3.5507509181548944E-6</c:v>
                </c:pt>
                <c:pt idx="5">
                  <c:v>6.2738852315392505E-6</c:v>
                </c:pt>
                <c:pt idx="6">
                  <c:v>4.7707935877114228E-6</c:v>
                </c:pt>
                <c:pt idx="7">
                  <c:v>7.6044641752631926E-6</c:v>
                </c:pt>
                <c:pt idx="8">
                  <c:v>1.557074719249301E-5</c:v>
                </c:pt>
                <c:pt idx="9">
                  <c:v>2.5881783268561957E-5</c:v>
                </c:pt>
                <c:pt idx="10">
                  <c:v>4.5963439760289023E-5</c:v>
                </c:pt>
                <c:pt idx="11">
                  <c:v>6.4141795145773587E-5</c:v>
                </c:pt>
                <c:pt idx="12">
                  <c:v>5.7084369679284598E-5</c:v>
                </c:pt>
                <c:pt idx="13">
                  <c:v>6.8557422765738705E-5</c:v>
                </c:pt>
                <c:pt idx="14">
                  <c:v>8.1341493937177989E-5</c:v>
                </c:pt>
                <c:pt idx="15">
                  <c:v>2.5402397991012605E-5</c:v>
                </c:pt>
                <c:pt idx="16">
                  <c:v>3.6769542845440989E-5</c:v>
                </c:pt>
                <c:pt idx="17">
                  <c:v>7.9526531748661797E-5</c:v>
                </c:pt>
                <c:pt idx="18">
                  <c:v>5.4010082878203188E-5</c:v>
                </c:pt>
                <c:pt idx="19">
                  <c:v>3.7593748695647658E-5</c:v>
                </c:pt>
                <c:pt idx="20">
                  <c:v>1.5541630459577518E-5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'Participación Mundial '!$I$32</c:f>
              <c:strCache>
                <c:ptCount val="1"/>
                <c:pt idx="0">
                  <c:v>Porcentaje de 
importaciones del PIB de USA (7)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'!$I$33:$I$53</c:f>
              <c:numCache>
                <c:formatCode>0.000%</c:formatCode>
                <c:ptCount val="21"/>
                <c:pt idx="0">
                  <c:v>5.7938655510233842E-5</c:v>
                </c:pt>
                <c:pt idx="1">
                  <c:v>3.558089698266962E-5</c:v>
                </c:pt>
                <c:pt idx="2">
                  <c:v>4.65834509242543E-5</c:v>
                </c:pt>
                <c:pt idx="3">
                  <c:v>3.7044278883221935E-5</c:v>
                </c:pt>
                <c:pt idx="4">
                  <c:v>3.3505819883101879E-5</c:v>
                </c:pt>
                <c:pt idx="5">
                  <c:v>3.7636204411518782E-5</c:v>
                </c:pt>
                <c:pt idx="6">
                  <c:v>4.7115777079223226E-5</c:v>
                </c:pt>
                <c:pt idx="7">
                  <c:v>3.3599228707536059E-5</c:v>
                </c:pt>
                <c:pt idx="8">
                  <c:v>4.3749139208705074E-5</c:v>
                </c:pt>
                <c:pt idx="9">
                  <c:v>5.100008896148345E-5</c:v>
                </c:pt>
                <c:pt idx="10">
                  <c:v>7.1457945014420874E-5</c:v>
                </c:pt>
                <c:pt idx="11">
                  <c:v>6.5257710388724505E-5</c:v>
                </c:pt>
                <c:pt idx="12">
                  <c:v>5.9421977816390871E-5</c:v>
                </c:pt>
                <c:pt idx="13">
                  <c:v>9.8636954059143329E-5</c:v>
                </c:pt>
                <c:pt idx="14">
                  <c:v>6.9284951141810843E-5</c:v>
                </c:pt>
                <c:pt idx="15">
                  <c:v>9.7899313378239203E-5</c:v>
                </c:pt>
                <c:pt idx="16">
                  <c:v>1.0087078043030174E-4</c:v>
                </c:pt>
                <c:pt idx="17">
                  <c:v>1.1117176192061797E-4</c:v>
                </c:pt>
                <c:pt idx="18">
                  <c:v>9.2167515580976039E-5</c:v>
                </c:pt>
                <c:pt idx="19">
                  <c:v>1.023759018621802E-4</c:v>
                </c:pt>
                <c:pt idx="20">
                  <c:v>1.3450113618716642E-4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'Participación Mundial '!$J$32</c:f>
              <c:strCache>
                <c:ptCount val="1"/>
                <c:pt idx="0">
                  <c:v>Porcentaje de 
importaciones del PIB de USA (8)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'!$J$33:$J$53</c:f>
              <c:numCache>
                <c:formatCode>0.000%</c:formatCode>
                <c:ptCount val="21"/>
                <c:pt idx="0">
                  <c:v>3.9596277895182199E-5</c:v>
                </c:pt>
                <c:pt idx="1">
                  <c:v>3.7669623445423624E-5</c:v>
                </c:pt>
                <c:pt idx="2">
                  <c:v>3.8548841464040168E-5</c:v>
                </c:pt>
                <c:pt idx="3">
                  <c:v>3.1709080917787056E-5</c:v>
                </c:pt>
                <c:pt idx="4">
                  <c:v>2.5713203820023873E-5</c:v>
                </c:pt>
                <c:pt idx="5">
                  <c:v>2.5489202532957584E-5</c:v>
                </c:pt>
                <c:pt idx="6">
                  <c:v>2.530807598152428E-5</c:v>
                </c:pt>
                <c:pt idx="7">
                  <c:v>3.0297373065222819E-5</c:v>
                </c:pt>
                <c:pt idx="8">
                  <c:v>6.8869080880253416E-5</c:v>
                </c:pt>
                <c:pt idx="9">
                  <c:v>2.2424500597776516E-5</c:v>
                </c:pt>
                <c:pt idx="10">
                  <c:v>3.2541761158682286E-5</c:v>
                </c:pt>
                <c:pt idx="11">
                  <c:v>3.2063382914538945E-5</c:v>
                </c:pt>
                <c:pt idx="12">
                  <c:v>3.9977639679275892E-5</c:v>
                </c:pt>
                <c:pt idx="13">
                  <c:v>4.7717770112801353E-5</c:v>
                </c:pt>
                <c:pt idx="14">
                  <c:v>7.9227388508883639E-5</c:v>
                </c:pt>
                <c:pt idx="15">
                  <c:v>6.009927491428608E-5</c:v>
                </c:pt>
                <c:pt idx="16">
                  <c:v>7.9303996279475256E-5</c:v>
                </c:pt>
                <c:pt idx="17">
                  <c:v>8.0061712749850166E-5</c:v>
                </c:pt>
                <c:pt idx="18">
                  <c:v>5.6738417580477193E-5</c:v>
                </c:pt>
                <c:pt idx="19">
                  <c:v>8.1838920684528722E-5</c:v>
                </c:pt>
                <c:pt idx="20">
                  <c:v>4.2283193269103929E-5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'Participación Mundial '!$K$32</c:f>
              <c:strCache>
                <c:ptCount val="1"/>
                <c:pt idx="0">
                  <c:v>Porcentaje de 
importaciones del PIB de USA (9)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'!$K$33:$K$53</c:f>
              <c:numCache>
                <c:formatCode>0.000%</c:formatCode>
                <c:ptCount val="21"/>
                <c:pt idx="0">
                  <c:v>2.1183724879585044E-4</c:v>
                </c:pt>
                <c:pt idx="1">
                  <c:v>1.1219100171025056E-4</c:v>
                </c:pt>
                <c:pt idx="2">
                  <c:v>7.7999593937115062E-5</c:v>
                </c:pt>
                <c:pt idx="3">
                  <c:v>1.8317015081921763E-4</c:v>
                </c:pt>
                <c:pt idx="4">
                  <c:v>3.5782860357994284E-5</c:v>
                </c:pt>
                <c:pt idx="5">
                  <c:v>3.0382125718203586E-5</c:v>
                </c:pt>
                <c:pt idx="6">
                  <c:v>4.1951611466040052E-5</c:v>
                </c:pt>
                <c:pt idx="7">
                  <c:v>1.3907786980934131E-5</c:v>
                </c:pt>
                <c:pt idx="8">
                  <c:v>1.2394791259159365E-5</c:v>
                </c:pt>
                <c:pt idx="9">
                  <c:v>1.53961841204449E-5</c:v>
                </c:pt>
                <c:pt idx="10">
                  <c:v>1.1250417954704699E-5</c:v>
                </c:pt>
                <c:pt idx="11">
                  <c:v>1.3207499618457418E-5</c:v>
                </c:pt>
                <c:pt idx="12">
                  <c:v>1.7502769554584187E-5</c:v>
                </c:pt>
                <c:pt idx="13">
                  <c:v>1.9563205191165171E-5</c:v>
                </c:pt>
                <c:pt idx="14">
                  <c:v>1.0117827936661458E-5</c:v>
                </c:pt>
                <c:pt idx="15">
                  <c:v>9.3357465503502353E-6</c:v>
                </c:pt>
                <c:pt idx="16">
                  <c:v>1.1095416962956148E-5</c:v>
                </c:pt>
                <c:pt idx="17">
                  <c:v>1.3571854482728104E-5</c:v>
                </c:pt>
                <c:pt idx="18">
                  <c:v>1.1374288622883553E-5</c:v>
                </c:pt>
                <c:pt idx="19">
                  <c:v>1.1621559692469702E-5</c:v>
                </c:pt>
                <c:pt idx="20">
                  <c:v>1.1902073429066964E-5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'Participación Mundial '!$L$32</c:f>
              <c:strCache>
                <c:ptCount val="1"/>
                <c:pt idx="0">
                  <c:v>Porcentaje de 
importaciones del PIB de USA (10)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'!$L$33:$L$53</c:f>
              <c:numCache>
                <c:formatCode>0.000%</c:formatCode>
                <c:ptCount val="21"/>
                <c:pt idx="0">
                  <c:v>1.1596018045732581E-4</c:v>
                </c:pt>
                <c:pt idx="1">
                  <c:v>1.4919037959802275E-4</c:v>
                </c:pt>
                <c:pt idx="2">
                  <c:v>7.7592755743836189E-5</c:v>
                </c:pt>
                <c:pt idx="3">
                  <c:v>3.1243243165663473E-5</c:v>
                </c:pt>
                <c:pt idx="4">
                  <c:v>1.6964390903651505E-5</c:v>
                </c:pt>
                <c:pt idx="5">
                  <c:v>2.659313508284505E-5</c:v>
                </c:pt>
                <c:pt idx="6">
                  <c:v>6.9421599492991095E-5</c:v>
                </c:pt>
                <c:pt idx="7">
                  <c:v>2.4960972341093978E-5</c:v>
                </c:pt>
                <c:pt idx="8">
                  <c:v>4.213652381714325E-5</c:v>
                </c:pt>
                <c:pt idx="9">
                  <c:v>2.6582883102156828E-5</c:v>
                </c:pt>
                <c:pt idx="10">
                  <c:v>2.0801523297378445E-5</c:v>
                </c:pt>
                <c:pt idx="11">
                  <c:v>5.0226096123836406E-5</c:v>
                </c:pt>
                <c:pt idx="12">
                  <c:v>1.0012348808031135E-4</c:v>
                </c:pt>
                <c:pt idx="13">
                  <c:v>5.8193959732316571E-5</c:v>
                </c:pt>
                <c:pt idx="14">
                  <c:v>7.2574394659778856E-5</c:v>
                </c:pt>
                <c:pt idx="15">
                  <c:v>1.2307867941939375E-4</c:v>
                </c:pt>
                <c:pt idx="16">
                  <c:v>4.9293927079239661E-5</c:v>
                </c:pt>
                <c:pt idx="17">
                  <c:v>1.1223734198326591E-4</c:v>
                </c:pt>
                <c:pt idx="18">
                  <c:v>1.4826277929568522E-4</c:v>
                </c:pt>
                <c:pt idx="19">
                  <c:v>1.1864433008528922E-4</c:v>
                </c:pt>
                <c:pt idx="20">
                  <c:v>8.0608792231793688E-5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190072"/>
        <c:axId val="441190464"/>
      </c:lineChart>
      <c:catAx>
        <c:axId val="441190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1190464"/>
        <c:crosses val="autoZero"/>
        <c:auto val="1"/>
        <c:lblAlgn val="ctr"/>
        <c:lblOffset val="100"/>
        <c:noMultiLvlLbl val="0"/>
      </c:catAx>
      <c:valAx>
        <c:axId val="44119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1190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'Participación Mundial '!$C$59</c:f>
              <c:strCache>
                <c:ptCount val="1"/>
                <c:pt idx="0">
                  <c:v>Porcentaje de 
Intercambio Comercial Colombia (1)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'!$C$60:$C$80</c:f>
              <c:numCache>
                <c:formatCode>0.00%</c:formatCode>
                <c:ptCount val="21"/>
                <c:pt idx="0">
                  <c:v>4.3061309200232242E-4</c:v>
                </c:pt>
                <c:pt idx="1">
                  <c:v>4.028609418379175E-4</c:v>
                </c:pt>
                <c:pt idx="2">
                  <c:v>4.1655972802748107E-4</c:v>
                </c:pt>
                <c:pt idx="3">
                  <c:v>4.7622495080737475E-4</c:v>
                </c:pt>
                <c:pt idx="4">
                  <c:v>3.0997200125221783E-4</c:v>
                </c:pt>
                <c:pt idx="5">
                  <c:v>2.6957398620083508E-4</c:v>
                </c:pt>
                <c:pt idx="6">
                  <c:v>3.3338242807438737E-4</c:v>
                </c:pt>
                <c:pt idx="7">
                  <c:v>3.2196215778880174E-4</c:v>
                </c:pt>
                <c:pt idx="8">
                  <c:v>2.3193777646092766E-4</c:v>
                </c:pt>
                <c:pt idx="9">
                  <c:v>2.2678003671656105E-4</c:v>
                </c:pt>
                <c:pt idx="10">
                  <c:v>2.0966766191823723E-4</c:v>
                </c:pt>
                <c:pt idx="11">
                  <c:v>1.7568780655975751E-4</c:v>
                </c:pt>
                <c:pt idx="12">
                  <c:v>1.7741725347660955E-4</c:v>
                </c:pt>
                <c:pt idx="13">
                  <c:v>1.6352208929978058E-4</c:v>
                </c:pt>
                <c:pt idx="14">
                  <c:v>2.5407695919388572E-4</c:v>
                </c:pt>
                <c:pt idx="15">
                  <c:v>2.7377880701168612E-4</c:v>
                </c:pt>
                <c:pt idx="16">
                  <c:v>2.3882854486886781E-4</c:v>
                </c:pt>
                <c:pt idx="17">
                  <c:v>2.1712900656895617E-4</c:v>
                </c:pt>
                <c:pt idx="18">
                  <c:v>1.8448569077906862E-4</c:v>
                </c:pt>
                <c:pt idx="19">
                  <c:v>3.0568872646324354E-4</c:v>
                </c:pt>
                <c:pt idx="20">
                  <c:v>2.9792159643263574E-4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'Participación Mundial '!$D$59</c:f>
              <c:strCache>
                <c:ptCount val="1"/>
                <c:pt idx="0">
                  <c:v>Porcentaje de 
Intercambio Comercial Colombia (2)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'!$D$60:$D$80</c:f>
              <c:numCache>
                <c:formatCode>0.00%</c:formatCode>
                <c:ptCount val="21"/>
                <c:pt idx="0">
                  <c:v>2.117404682791127E-4</c:v>
                </c:pt>
                <c:pt idx="1">
                  <c:v>2.3935438179385399E-4</c:v>
                </c:pt>
                <c:pt idx="2">
                  <c:v>2.2025093979371321E-4</c:v>
                </c:pt>
                <c:pt idx="3">
                  <c:v>1.9906306623627967E-4</c:v>
                </c:pt>
                <c:pt idx="4">
                  <c:v>1.4351521704241695E-4</c:v>
                </c:pt>
                <c:pt idx="5">
                  <c:v>2.0234028277511619E-4</c:v>
                </c:pt>
                <c:pt idx="6">
                  <c:v>1.4495998126128683E-4</c:v>
                </c:pt>
                <c:pt idx="7">
                  <c:v>1.2669501987449701E-4</c:v>
                </c:pt>
                <c:pt idx="8">
                  <c:v>1.4349114856899588E-4</c:v>
                </c:pt>
                <c:pt idx="9">
                  <c:v>1.1977413774759002E-4</c:v>
                </c:pt>
                <c:pt idx="10">
                  <c:v>1.1864016867299238E-4</c:v>
                </c:pt>
                <c:pt idx="11">
                  <c:v>1.3518818515313309E-4</c:v>
                </c:pt>
                <c:pt idx="12">
                  <c:v>1.1351348059397841E-4</c:v>
                </c:pt>
                <c:pt idx="13">
                  <c:v>9.9665325226582917E-5</c:v>
                </c:pt>
                <c:pt idx="14">
                  <c:v>1.0693129854059083E-4</c:v>
                </c:pt>
                <c:pt idx="15">
                  <c:v>1.1869165840149559E-4</c:v>
                </c:pt>
                <c:pt idx="16">
                  <c:v>1.2976685458943664E-4</c:v>
                </c:pt>
                <c:pt idx="17">
                  <c:v>1.0654559399966351E-4</c:v>
                </c:pt>
                <c:pt idx="18">
                  <c:v>1.0858149257804373E-4</c:v>
                </c:pt>
                <c:pt idx="19">
                  <c:v>8.5876140836031357E-5</c:v>
                </c:pt>
                <c:pt idx="20">
                  <c:v>8.8602680439666109E-5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'Participación Mundial '!$E$59</c:f>
              <c:strCache>
                <c:ptCount val="1"/>
                <c:pt idx="0">
                  <c:v>Porcentaje de 
Intercambio Comercial Colombia (3)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'!$E$60:$E$80</c:f>
              <c:numCache>
                <c:formatCode>0.00%</c:formatCode>
                <c:ptCount val="21"/>
                <c:pt idx="0">
                  <c:v>4.5955208006523067E-5</c:v>
                </c:pt>
                <c:pt idx="1">
                  <c:v>1.6952847515398674E-5</c:v>
                </c:pt>
                <c:pt idx="2">
                  <c:v>2.3097846602663078E-5</c:v>
                </c:pt>
                <c:pt idx="3">
                  <c:v>3.8213377001519516E-5</c:v>
                </c:pt>
                <c:pt idx="4">
                  <c:v>1.7455787044162825E-5</c:v>
                </c:pt>
                <c:pt idx="5">
                  <c:v>1.522651272799486E-5</c:v>
                </c:pt>
                <c:pt idx="6">
                  <c:v>1.7115932001419103E-5</c:v>
                </c:pt>
                <c:pt idx="7">
                  <c:v>1.6143019316657128E-5</c:v>
                </c:pt>
                <c:pt idx="8">
                  <c:v>1.4166217315848881E-5</c:v>
                </c:pt>
                <c:pt idx="9">
                  <c:v>1.9040817884213627E-5</c:v>
                </c:pt>
                <c:pt idx="10">
                  <c:v>4.7809935702085939E-5</c:v>
                </c:pt>
                <c:pt idx="11">
                  <c:v>3.809314852204065E-5</c:v>
                </c:pt>
                <c:pt idx="12">
                  <c:v>2.6860604983556917E-5</c:v>
                </c:pt>
                <c:pt idx="13">
                  <c:v>4.588809742606499E-5</c:v>
                </c:pt>
                <c:pt idx="14">
                  <c:v>3.3705926679126815E-5</c:v>
                </c:pt>
                <c:pt idx="15">
                  <c:v>3.0758252261275344E-5</c:v>
                </c:pt>
                <c:pt idx="16">
                  <c:v>3.3317042856713559E-5</c:v>
                </c:pt>
                <c:pt idx="17">
                  <c:v>2.2700670040307366E-5</c:v>
                </c:pt>
                <c:pt idx="18">
                  <c:v>1.4407193243837764E-5</c:v>
                </c:pt>
                <c:pt idx="19">
                  <c:v>3.0309352612263702E-5</c:v>
                </c:pt>
                <c:pt idx="20">
                  <c:v>1.99340592885572E-5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'Participación Mundial '!$F$59</c:f>
              <c:strCache>
                <c:ptCount val="1"/>
                <c:pt idx="0">
                  <c:v>Porcentaje de 
Intercambio Comercial Colombia (4)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'!$F$60:$F$80</c:f>
              <c:numCache>
                <c:formatCode>0.00%</c:formatCode>
                <c:ptCount val="21"/>
                <c:pt idx="0">
                  <c:v>1.7683837900350855E-5</c:v>
                </c:pt>
                <c:pt idx="1">
                  <c:v>1.5161671112723502E-5</c:v>
                </c:pt>
                <c:pt idx="2">
                  <c:v>1.8081835775953689E-5</c:v>
                </c:pt>
                <c:pt idx="3">
                  <c:v>2.0162299233350275E-5</c:v>
                </c:pt>
                <c:pt idx="4">
                  <c:v>1.4578170574916955E-5</c:v>
                </c:pt>
                <c:pt idx="5">
                  <c:v>2.0772061112503028E-5</c:v>
                </c:pt>
                <c:pt idx="6">
                  <c:v>2.6472198384425769E-5</c:v>
                </c:pt>
                <c:pt idx="7">
                  <c:v>2.3033068098901278E-5</c:v>
                </c:pt>
                <c:pt idx="8">
                  <c:v>2.018997933262886E-5</c:v>
                </c:pt>
                <c:pt idx="9">
                  <c:v>2.8817829435481136E-5</c:v>
                </c:pt>
                <c:pt idx="10">
                  <c:v>2.9372660381672719E-5</c:v>
                </c:pt>
                <c:pt idx="11">
                  <c:v>2.1587574954583752E-5</c:v>
                </c:pt>
                <c:pt idx="12">
                  <c:v>2.1411010916394652E-5</c:v>
                </c:pt>
                <c:pt idx="13">
                  <c:v>1.5325574336887273E-5</c:v>
                </c:pt>
                <c:pt idx="14">
                  <c:v>1.4482481374865825E-5</c:v>
                </c:pt>
                <c:pt idx="15">
                  <c:v>1.6305481757186258E-5</c:v>
                </c:pt>
                <c:pt idx="16">
                  <c:v>1.4121595925468686E-5</c:v>
                </c:pt>
                <c:pt idx="17">
                  <c:v>1.7209585407069643E-5</c:v>
                </c:pt>
                <c:pt idx="18">
                  <c:v>1.5638260218207684E-5</c:v>
                </c:pt>
                <c:pt idx="19">
                  <c:v>1.3454361874544455E-5</c:v>
                </c:pt>
                <c:pt idx="20">
                  <c:v>1.2356372170666462E-5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'Participación Mundial '!$G$59</c:f>
              <c:strCache>
                <c:ptCount val="1"/>
                <c:pt idx="0">
                  <c:v>Porcentaje de 
Intercambio Comercial Colombia (5)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'!$G$60:$G$80</c:f>
              <c:numCache>
                <c:formatCode>0.00%</c:formatCode>
                <c:ptCount val="21"/>
                <c:pt idx="0">
                  <c:v>2.2611484629034529E-5</c:v>
                </c:pt>
                <c:pt idx="1">
                  <c:v>1.638980383777703E-5</c:v>
                </c:pt>
                <c:pt idx="2">
                  <c:v>2.1840613180296297E-5</c:v>
                </c:pt>
                <c:pt idx="3">
                  <c:v>2.2651850002062612E-5</c:v>
                </c:pt>
                <c:pt idx="4">
                  <c:v>1.8370194428632877E-5</c:v>
                </c:pt>
                <c:pt idx="5">
                  <c:v>1.9016623179995433E-5</c:v>
                </c:pt>
                <c:pt idx="6">
                  <c:v>1.8654287677062166E-5</c:v>
                </c:pt>
                <c:pt idx="7">
                  <c:v>1.2664376429152475E-5</c:v>
                </c:pt>
                <c:pt idx="8">
                  <c:v>1.340143818484416E-5</c:v>
                </c:pt>
                <c:pt idx="9">
                  <c:v>1.2027305504157583E-5</c:v>
                </c:pt>
                <c:pt idx="10">
                  <c:v>1.3359079567689186E-5</c:v>
                </c:pt>
                <c:pt idx="11">
                  <c:v>1.2621011661828411E-5</c:v>
                </c:pt>
                <c:pt idx="12">
                  <c:v>1.3341611887037291E-5</c:v>
                </c:pt>
                <c:pt idx="13">
                  <c:v>1.7045754177275959E-5</c:v>
                </c:pt>
                <c:pt idx="14">
                  <c:v>1.9535034170361587E-5</c:v>
                </c:pt>
                <c:pt idx="15">
                  <c:v>2.9874914140647621E-5</c:v>
                </c:pt>
                <c:pt idx="16">
                  <c:v>2.5320645770195328E-5</c:v>
                </c:pt>
                <c:pt idx="17">
                  <c:v>2.8631772053243016E-5</c:v>
                </c:pt>
                <c:pt idx="18">
                  <c:v>2.4070185881600231E-5</c:v>
                </c:pt>
                <c:pt idx="19">
                  <c:v>1.9985634233306254E-5</c:v>
                </c:pt>
                <c:pt idx="20">
                  <c:v>2.1584389737236775E-5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'Participación Mundial '!$H$59</c:f>
              <c:strCache>
                <c:ptCount val="1"/>
                <c:pt idx="0">
                  <c:v>Porcentaje de 
Intercambio Comercial Colombia (6)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'!$H$60:$H$80</c:f>
              <c:numCache>
                <c:formatCode>0.00%</c:formatCode>
                <c:ptCount val="21"/>
                <c:pt idx="0">
                  <c:v>2.4523947483413066E-5</c:v>
                </c:pt>
                <c:pt idx="1">
                  <c:v>7.9399215022051339E-6</c:v>
                </c:pt>
                <c:pt idx="2">
                  <c:v>3.1052853787429299E-5</c:v>
                </c:pt>
                <c:pt idx="3">
                  <c:v>0</c:v>
                </c:pt>
                <c:pt idx="4">
                  <c:v>4.1371760783099173E-6</c:v>
                </c:pt>
                <c:pt idx="5">
                  <c:v>6.2831143862449241E-6</c:v>
                </c:pt>
                <c:pt idx="6">
                  <c:v>4.8284789374769377E-6</c:v>
                </c:pt>
                <c:pt idx="7">
                  <c:v>7.7016846185865815E-6</c:v>
                </c:pt>
                <c:pt idx="8">
                  <c:v>1.5742349394650764E-5</c:v>
                </c:pt>
                <c:pt idx="9">
                  <c:v>2.5935891872030318E-5</c:v>
                </c:pt>
                <c:pt idx="10">
                  <c:v>4.6076534849085584E-5</c:v>
                </c:pt>
                <c:pt idx="11">
                  <c:v>6.4272281951362184E-5</c:v>
                </c:pt>
                <c:pt idx="12">
                  <c:v>5.7119487427024314E-5</c:v>
                </c:pt>
                <c:pt idx="13">
                  <c:v>6.8613117719680522E-5</c:v>
                </c:pt>
                <c:pt idx="14">
                  <c:v>8.1420779632469955E-5</c:v>
                </c:pt>
                <c:pt idx="15">
                  <c:v>2.5418571369710489E-5</c:v>
                </c:pt>
                <c:pt idx="16">
                  <c:v>3.6789242172625076E-5</c:v>
                </c:pt>
                <c:pt idx="17">
                  <c:v>7.9601487663198383E-5</c:v>
                </c:pt>
                <c:pt idx="18">
                  <c:v>0</c:v>
                </c:pt>
                <c:pt idx="19">
                  <c:v>3.7636924984275146E-5</c:v>
                </c:pt>
                <c:pt idx="20">
                  <c:v>1.5599948233004121E-5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'Participación Mundial '!$I$59</c:f>
              <c:strCache>
                <c:ptCount val="1"/>
                <c:pt idx="0">
                  <c:v>Porcentaje de 
Intercambio Comercial Colombia (7)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'!$I$60:$I$80</c:f>
              <c:numCache>
                <c:formatCode>0.00%</c:formatCode>
                <c:ptCount val="21"/>
                <c:pt idx="0">
                  <c:v>6.1636419227612197E-5</c:v>
                </c:pt>
                <c:pt idx="1">
                  <c:v>3.986140615926003E-5</c:v>
                </c:pt>
                <c:pt idx="2">
                  <c:v>5.5820041200236451E-5</c:v>
                </c:pt>
                <c:pt idx="3">
                  <c:v>4.4623970372855029E-5</c:v>
                </c:pt>
                <c:pt idx="4">
                  <c:v>4.1662610401768622E-5</c:v>
                </c:pt>
                <c:pt idx="5">
                  <c:v>5.0398861170599465E-5</c:v>
                </c:pt>
                <c:pt idx="6">
                  <c:v>5.5971907531393679E-5</c:v>
                </c:pt>
                <c:pt idx="7">
                  <c:v>4.083689348694519E-5</c:v>
                </c:pt>
                <c:pt idx="8">
                  <c:v>5.2900860758308107E-5</c:v>
                </c:pt>
                <c:pt idx="9">
                  <c:v>5.4545519479724062E-5</c:v>
                </c:pt>
                <c:pt idx="10">
                  <c:v>7.6034639303539968E-5</c:v>
                </c:pt>
                <c:pt idx="11">
                  <c:v>7.0940072221400865E-5</c:v>
                </c:pt>
                <c:pt idx="12">
                  <c:v>6.3724363635720427E-5</c:v>
                </c:pt>
                <c:pt idx="13">
                  <c:v>1.0399695919326633E-4</c:v>
                </c:pt>
                <c:pt idx="14">
                  <c:v>7.8571809050485939E-5</c:v>
                </c:pt>
                <c:pt idx="15">
                  <c:v>1.0349514307683084E-4</c:v>
                </c:pt>
                <c:pt idx="16">
                  <c:v>1.0472010680371865E-4</c:v>
                </c:pt>
                <c:pt idx="17">
                  <c:v>1.1568786188925699E-4</c:v>
                </c:pt>
                <c:pt idx="18">
                  <c:v>9.8730193097827169E-5</c:v>
                </c:pt>
                <c:pt idx="19">
                  <c:v>1.0768233809872679E-4</c:v>
                </c:pt>
                <c:pt idx="20">
                  <c:v>1.3998876254989512E-4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'Participación Mundial '!$J$59</c:f>
              <c:strCache>
                <c:ptCount val="1"/>
                <c:pt idx="0">
                  <c:v>Porcentaje de 
Intercambio Comercial Colombia (8)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'!$J$60:$J$80</c:f>
              <c:numCache>
                <c:formatCode>0.00%</c:formatCode>
                <c:ptCount val="21"/>
                <c:pt idx="0">
                  <c:v>4.1733811049034033E-5</c:v>
                </c:pt>
                <c:pt idx="1">
                  <c:v>3.8999172255936583E-5</c:v>
                </c:pt>
                <c:pt idx="2">
                  <c:v>3.978034139431641E-5</c:v>
                </c:pt>
                <c:pt idx="3">
                  <c:v>3.2974629783220582E-5</c:v>
                </c:pt>
                <c:pt idx="4">
                  <c:v>2.673571728666495E-5</c:v>
                </c:pt>
                <c:pt idx="5">
                  <c:v>2.8038959956046018E-5</c:v>
                </c:pt>
                <c:pt idx="6">
                  <c:v>2.6564611268949928E-5</c:v>
                </c:pt>
                <c:pt idx="7">
                  <c:v>3.2229793228985588E-5</c:v>
                </c:pt>
                <c:pt idx="8">
                  <c:v>7.0903324818292525E-5</c:v>
                </c:pt>
                <c:pt idx="9">
                  <c:v>2.5496373669953088E-5</c:v>
                </c:pt>
                <c:pt idx="10">
                  <c:v>3.585471489278703E-5</c:v>
                </c:pt>
                <c:pt idx="11">
                  <c:v>3.5556550673343279E-5</c:v>
                </c:pt>
                <c:pt idx="12">
                  <c:v>4.2388253998487927E-5</c:v>
                </c:pt>
                <c:pt idx="13">
                  <c:v>5.0129235049778808E-5</c:v>
                </c:pt>
                <c:pt idx="14">
                  <c:v>8.2336003719482166E-5</c:v>
                </c:pt>
                <c:pt idx="15">
                  <c:v>6.1929836420544665E-5</c:v>
                </c:pt>
                <c:pt idx="16">
                  <c:v>8.1003914108697384E-5</c:v>
                </c:pt>
                <c:pt idx="17">
                  <c:v>8.186260887914217E-5</c:v>
                </c:pt>
                <c:pt idx="18">
                  <c:v>5.818072088841104E-5</c:v>
                </c:pt>
                <c:pt idx="19">
                  <c:v>8.381856731012107E-5</c:v>
                </c:pt>
                <c:pt idx="20">
                  <c:v>4.3744759781177555E-5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'Participación Mundial '!$K$59</c:f>
              <c:strCache>
                <c:ptCount val="1"/>
                <c:pt idx="0">
                  <c:v>Porcentaje de 
Intercambio Comercial Colombia (9)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'!$K$60:$K$80</c:f>
              <c:numCache>
                <c:formatCode>0.00%</c:formatCode>
                <c:ptCount val="21"/>
                <c:pt idx="0">
                  <c:v>2.1287526350589461E-4</c:v>
                </c:pt>
                <c:pt idx="1">
                  <c:v>1.1296290633651842E-4</c:v>
                </c:pt>
                <c:pt idx="2">
                  <c:v>7.8010142447092337E-5</c:v>
                </c:pt>
                <c:pt idx="3">
                  <c:v>1.8321428570430108E-4</c:v>
                </c:pt>
                <c:pt idx="4">
                  <c:v>3.5945060943982007E-5</c:v>
                </c:pt>
                <c:pt idx="5">
                  <c:v>3.0478494499069414E-5</c:v>
                </c:pt>
                <c:pt idx="6">
                  <c:v>4.1994547202228609E-5</c:v>
                </c:pt>
                <c:pt idx="7">
                  <c:v>1.4480376840402963E-5</c:v>
                </c:pt>
                <c:pt idx="8">
                  <c:v>1.3427816328190689E-5</c:v>
                </c:pt>
                <c:pt idx="9">
                  <c:v>1.6230316893144028E-5</c:v>
                </c:pt>
                <c:pt idx="10">
                  <c:v>1.1837453325427146E-5</c:v>
                </c:pt>
                <c:pt idx="11">
                  <c:v>1.3574198113854507E-5</c:v>
                </c:pt>
                <c:pt idx="12">
                  <c:v>1.7836157527532393E-5</c:v>
                </c:pt>
                <c:pt idx="13">
                  <c:v>1.9727177351412615E-5</c:v>
                </c:pt>
                <c:pt idx="14">
                  <c:v>1.0437784131823488E-5</c:v>
                </c:pt>
                <c:pt idx="15">
                  <c:v>1.2993941721636987E-5</c:v>
                </c:pt>
                <c:pt idx="16">
                  <c:v>1.1358549921347324E-5</c:v>
                </c:pt>
                <c:pt idx="17">
                  <c:v>1.3954314911604984E-5</c:v>
                </c:pt>
                <c:pt idx="18">
                  <c:v>1.2176134589360187E-5</c:v>
                </c:pt>
                <c:pt idx="19">
                  <c:v>1.2172764265263251E-5</c:v>
                </c:pt>
                <c:pt idx="20">
                  <c:v>1.2590706327641957E-5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'Participación Mundial '!$L$59</c:f>
              <c:strCache>
                <c:ptCount val="1"/>
                <c:pt idx="0">
                  <c:v>Porcentaje de 
Intercambio Comercial Colombia (10)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'!$L$60:$L$80</c:f>
              <c:numCache>
                <c:formatCode>0.00%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3.1264887700365137E-5</c:v>
                </c:pt>
                <c:pt idx="4">
                  <c:v>1.7012036658015798E-5</c:v>
                </c:pt>
                <c:pt idx="5">
                  <c:v>2.9000475810237924E-5</c:v>
                </c:pt>
                <c:pt idx="6">
                  <c:v>6.9455649088791618E-5</c:v>
                </c:pt>
                <c:pt idx="7">
                  <c:v>2.5416694918283201E-5</c:v>
                </c:pt>
                <c:pt idx="8">
                  <c:v>4.3063785780030559E-5</c:v>
                </c:pt>
                <c:pt idx="9">
                  <c:v>2.9697439349482373E-5</c:v>
                </c:pt>
                <c:pt idx="10">
                  <c:v>2.281590606300502E-5</c:v>
                </c:pt>
                <c:pt idx="11">
                  <c:v>5.5258054622607678E-5</c:v>
                </c:pt>
                <c:pt idx="12">
                  <c:v>1.0331796445902692E-4</c:v>
                </c:pt>
                <c:pt idx="13">
                  <c:v>6.01231659874565E-5</c:v>
                </c:pt>
                <c:pt idx="14">
                  <c:v>8.2184943307534933E-5</c:v>
                </c:pt>
                <c:pt idx="15">
                  <c:v>1.2646572815949196E-4</c:v>
                </c:pt>
                <c:pt idx="16">
                  <c:v>5.2976144199508883E-5</c:v>
                </c:pt>
                <c:pt idx="17">
                  <c:v>1.1722939625159864E-4</c:v>
                </c:pt>
                <c:pt idx="18">
                  <c:v>1.5231163751547802E-4</c:v>
                </c:pt>
                <c:pt idx="19">
                  <c:v>1.2567745179211737E-4</c:v>
                </c:pt>
                <c:pt idx="20">
                  <c:v>8.3633999140518697E-5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191248"/>
        <c:axId val="441191640"/>
      </c:lineChart>
      <c:catAx>
        <c:axId val="44119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1191640"/>
        <c:crosses val="autoZero"/>
        <c:auto val="1"/>
        <c:lblAlgn val="ctr"/>
        <c:lblOffset val="100"/>
        <c:noMultiLvlLbl val="0"/>
      </c:catAx>
      <c:valAx>
        <c:axId val="441191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119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'Apertura '!$L$6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'Apertura '!$A$7:$A$27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'!$L$7:$L$27</c:f>
              <c:numCache>
                <c:formatCode>"$"\ #,##0</c:formatCode>
                <c:ptCount val="21"/>
                <c:pt idx="0">
                  <c:v>92507.277798198498</c:v>
                </c:pt>
                <c:pt idx="1">
                  <c:v>97160.111573336981</c:v>
                </c:pt>
                <c:pt idx="2">
                  <c:v>106659.5079635281</c:v>
                </c:pt>
                <c:pt idx="3">
                  <c:v>98443.743190849113</c:v>
                </c:pt>
                <c:pt idx="4">
                  <c:v>86186.156584381664</c:v>
                </c:pt>
                <c:pt idx="5">
                  <c:v>99886.577575544405</c:v>
                </c:pt>
                <c:pt idx="6">
                  <c:v>98203.544965267793</c:v>
                </c:pt>
                <c:pt idx="7">
                  <c:v>97933.392356425262</c:v>
                </c:pt>
                <c:pt idx="8">
                  <c:v>94684.582573316715</c:v>
                </c:pt>
                <c:pt idx="9">
                  <c:v>117074.86551527939</c:v>
                </c:pt>
                <c:pt idx="10">
                  <c:v>146566.26631057015</c:v>
                </c:pt>
                <c:pt idx="11">
                  <c:v>162590.1460964143</c:v>
                </c:pt>
                <c:pt idx="12">
                  <c:v>207416.49464237894</c:v>
                </c:pt>
                <c:pt idx="13">
                  <c:v>243982.43787084011</c:v>
                </c:pt>
                <c:pt idx="14">
                  <c:v>233821.6705442575</c:v>
                </c:pt>
                <c:pt idx="15">
                  <c:v>287018.18463752925</c:v>
                </c:pt>
                <c:pt idx="16">
                  <c:v>335415.15670218616</c:v>
                </c:pt>
                <c:pt idx="17">
                  <c:v>369659.70037551981</c:v>
                </c:pt>
                <c:pt idx="18">
                  <c:v>380191.88186037214</c:v>
                </c:pt>
                <c:pt idx="19">
                  <c:v>378416.02053371473</c:v>
                </c:pt>
                <c:pt idx="20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17464"/>
        <c:axId val="5017856"/>
      </c:barChart>
      <c:lineChart>
        <c:grouping val="standard"/>
        <c:varyColors val="0"/>
        <c:ser>
          <c:idx val="1"/>
          <c:order val="1"/>
          <c:tx>
            <c:strRef>
              <c:f>'Apertura '!$M$6</c:f>
              <c:strCache>
                <c:ptCount val="1"/>
                <c:pt idx="0">
                  <c:v>Porcentaje de 
Exportaciones del PIB a Canadá (1)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'Apertura '!$M$7:$M$27</c:f>
              <c:numCache>
                <c:formatCode>0.0000%</c:formatCode>
                <c:ptCount val="21"/>
                <c:pt idx="0">
                  <c:v>1.4942149665406307E-3</c:v>
                </c:pt>
                <c:pt idx="1">
                  <c:v>8.7911616832107354E-4</c:v>
                </c:pt>
                <c:pt idx="2">
                  <c:v>1.1894259913835402E-3</c:v>
                </c:pt>
                <c:pt idx="3">
                  <c:v>1.2190112251964332E-3</c:v>
                </c:pt>
                <c:pt idx="4">
                  <c:v>1.2638284652287056E-3</c:v>
                </c:pt>
                <c:pt idx="5">
                  <c:v>1.1394386088953924E-3</c:v>
                </c:pt>
                <c:pt idx="6">
                  <c:v>1.2486327763765327E-3</c:v>
                </c:pt>
                <c:pt idx="7">
                  <c:v>1.4295407177408455E-3</c:v>
                </c:pt>
                <c:pt idx="8">
                  <c:v>1.4141782258618198E-3</c:v>
                </c:pt>
                <c:pt idx="9">
                  <c:v>1.0354489707628915E-3</c:v>
                </c:pt>
                <c:pt idx="10">
                  <c:v>1.5258771791737404E-3</c:v>
                </c:pt>
                <c:pt idx="11">
                  <c:v>1.2399575794737915E-3</c:v>
                </c:pt>
                <c:pt idx="12">
                  <c:v>9.8274989822507634E-4</c:v>
                </c:pt>
                <c:pt idx="13">
                  <c:v>1.1683640285244867E-3</c:v>
                </c:pt>
                <c:pt idx="14">
                  <c:v>1.3690667347251227E-3</c:v>
                </c:pt>
                <c:pt idx="15">
                  <c:v>1.604410179032913E-3</c:v>
                </c:pt>
                <c:pt idx="16">
                  <c:v>1.5290935091981702E-3</c:v>
                </c:pt>
                <c:pt idx="17">
                  <c:v>1.0567127458123876E-3</c:v>
                </c:pt>
                <c:pt idx="18">
                  <c:v>8.3943993606157329E-4</c:v>
                </c:pt>
                <c:pt idx="19">
                  <c:v>1.5494030252024237E-3</c:v>
                </c:pt>
                <c:pt idx="20">
                  <c:v>1.24869126493442E-3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'Apertura '!$N$6</c:f>
              <c:strCache>
                <c:ptCount val="1"/>
                <c:pt idx="0">
                  <c:v>Porcentaje de 
Exportaciones del PIB a Canadá (2)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'Apertura '!$N$7:$N$27</c:f>
              <c:numCache>
                <c:formatCode>0.0000%</c:formatCode>
                <c:ptCount val="21"/>
                <c:pt idx="0">
                  <c:v>2.5491821358577733E-5</c:v>
                </c:pt>
                <c:pt idx="1">
                  <c:v>1.5737599260019913E-4</c:v>
                </c:pt>
                <c:pt idx="2">
                  <c:v>5.1909765061856912E-5</c:v>
                </c:pt>
                <c:pt idx="3">
                  <c:v>5.2784553203407909E-5</c:v>
                </c:pt>
                <c:pt idx="4">
                  <c:v>7.7588562537336821E-6</c:v>
                </c:pt>
                <c:pt idx="5">
                  <c:v>1.7625318063065141E-4</c:v>
                </c:pt>
                <c:pt idx="6">
                  <c:v>3.1209912036108161E-5</c:v>
                </c:pt>
                <c:pt idx="7">
                  <c:v>4.5817385592745794E-5</c:v>
                </c:pt>
                <c:pt idx="8">
                  <c:v>2.089962532672844E-4</c:v>
                </c:pt>
                <c:pt idx="9">
                  <c:v>7.8044189585744456E-5</c:v>
                </c:pt>
                <c:pt idx="10">
                  <c:v>5.9100079561590789E-5</c:v>
                </c:pt>
                <c:pt idx="11">
                  <c:v>1.6579825805688542E-4</c:v>
                </c:pt>
                <c:pt idx="12">
                  <c:v>7.4708773893404347E-5</c:v>
                </c:pt>
                <c:pt idx="13">
                  <c:v>1.8602543853597786E-5</c:v>
                </c:pt>
                <c:pt idx="14">
                  <c:v>1.0055687287355004E-4</c:v>
                </c:pt>
                <c:pt idx="15">
                  <c:v>5.7595239203664363E-5</c:v>
                </c:pt>
                <c:pt idx="16">
                  <c:v>1.202860818714369E-4</c:v>
                </c:pt>
                <c:pt idx="17">
                  <c:v>4.4245480325242234E-5</c:v>
                </c:pt>
                <c:pt idx="18">
                  <c:v>5.9059312077174559E-5</c:v>
                </c:pt>
                <c:pt idx="19">
                  <c:v>2.3822950168138607E-5</c:v>
                </c:pt>
                <c:pt idx="20">
                  <c:v>3.1423528175336557E-5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'Apertura '!$O$6</c:f>
              <c:strCache>
                <c:ptCount val="1"/>
                <c:pt idx="0">
                  <c:v>Porcentaje de 
Exportaciones del PIB a Canadá (3)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'Apertura '!$O$7:$O$27</c:f>
              <c:numCache>
                <c:formatCode>0.0000%</c:formatCode>
                <c:ptCount val="21"/>
                <c:pt idx="0">
                  <c:v>1.4699172133962422E-4</c:v>
                </c:pt>
                <c:pt idx="1">
                  <c:v>3.3569949099307912E-6</c:v>
                </c:pt>
                <c:pt idx="2">
                  <c:v>1.19494457112611E-5</c:v>
                </c:pt>
                <c:pt idx="3">
                  <c:v>4.9308964111507097E-5</c:v>
                </c:pt>
                <c:pt idx="4">
                  <c:v>1.2470436582790691E-5</c:v>
                </c:pt>
                <c:pt idx="5">
                  <c:v>2.4745597056127074E-5</c:v>
                </c:pt>
                <c:pt idx="6">
                  <c:v>2.0915599337340061E-5</c:v>
                </c:pt>
                <c:pt idx="7">
                  <c:v>3.9015303238898948E-5</c:v>
                </c:pt>
                <c:pt idx="8">
                  <c:v>3.3442963087977623E-5</c:v>
                </c:pt>
                <c:pt idx="9">
                  <c:v>2.3626292354262876E-5</c:v>
                </c:pt>
                <c:pt idx="10">
                  <c:v>2.761387802172673E-4</c:v>
                </c:pt>
                <c:pt idx="11">
                  <c:v>1.1890664633842999E-4</c:v>
                </c:pt>
                <c:pt idx="12">
                  <c:v>1.1259987803895774E-4</c:v>
                </c:pt>
                <c:pt idx="13">
                  <c:v>5.3904506876688813E-5</c:v>
                </c:pt>
                <c:pt idx="14">
                  <c:v>4.3753091730920629E-5</c:v>
                </c:pt>
                <c:pt idx="15">
                  <c:v>7.9910260839274454E-5</c:v>
                </c:pt>
                <c:pt idx="16">
                  <c:v>1.0368927075910317E-4</c:v>
                </c:pt>
                <c:pt idx="17">
                  <c:v>7.4919232396353577E-5</c:v>
                </c:pt>
                <c:pt idx="18">
                  <c:v>3.5955054939916701E-5</c:v>
                </c:pt>
                <c:pt idx="19">
                  <c:v>9.0925119796651116E-5</c:v>
                </c:pt>
                <c:pt idx="20">
                  <c:v>4.6871578694950242E-5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'Apertura '!$P$6</c:f>
              <c:strCache>
                <c:ptCount val="1"/>
                <c:pt idx="0">
                  <c:v>Porcentaje de 
Exportaciones del PIB a Canadá (4)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'Apertura '!$P$7:$P$27</c:f>
              <c:numCache>
                <c:formatCode>0.0000%</c:formatCode>
                <c:ptCount val="21"/>
                <c:pt idx="0">
                  <c:v>5.0599499968111218E-5</c:v>
                </c:pt>
                <c:pt idx="1">
                  <c:v>4.2427822830241116E-5</c:v>
                </c:pt>
                <c:pt idx="2">
                  <c:v>4.1121631664565565E-5</c:v>
                </c:pt>
                <c:pt idx="3">
                  <c:v>4.9988844801031928E-5</c:v>
                </c:pt>
                <c:pt idx="4">
                  <c:v>4.3841077845264125E-5</c:v>
                </c:pt>
                <c:pt idx="5">
                  <c:v>5.7175860246895372E-5</c:v>
                </c:pt>
                <c:pt idx="6">
                  <c:v>7.6496973736099952E-5</c:v>
                </c:pt>
                <c:pt idx="7">
                  <c:v>8.1840103841497903E-5</c:v>
                </c:pt>
                <c:pt idx="8">
                  <c:v>8.5526859599655014E-5</c:v>
                </c:pt>
                <c:pt idx="9">
                  <c:v>8.4285964853080797E-5</c:v>
                </c:pt>
                <c:pt idx="10">
                  <c:v>7.3600749146067514E-5</c:v>
                </c:pt>
                <c:pt idx="11">
                  <c:v>5.639584083135416E-5</c:v>
                </c:pt>
                <c:pt idx="12">
                  <c:v>4.3855846738147682E-5</c:v>
                </c:pt>
                <c:pt idx="13">
                  <c:v>3.0573139054987326E-5</c:v>
                </c:pt>
                <c:pt idx="14">
                  <c:v>2.5219283508984498E-5</c:v>
                </c:pt>
                <c:pt idx="15">
                  <c:v>2.3163570658061673E-5</c:v>
                </c:pt>
                <c:pt idx="16">
                  <c:v>2.0903548512643292E-5</c:v>
                </c:pt>
                <c:pt idx="17">
                  <c:v>2.7413531931410635E-5</c:v>
                </c:pt>
                <c:pt idx="18">
                  <c:v>2.7832177657823179E-5</c:v>
                </c:pt>
                <c:pt idx="19">
                  <c:v>2.2009041763753689E-5</c:v>
                </c:pt>
                <c:pt idx="20">
                  <c:v>2.8449919789937057E-5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'Apertura '!$Q$6</c:f>
              <c:strCache>
                <c:ptCount val="1"/>
                <c:pt idx="0">
                  <c:v>Porcentaje de 
Exportaciones del PIB a Canadá (5)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'Apertura '!$Q$7:$Q$27</c:f>
              <c:numCache>
                <c:formatCode>0.0000%</c:formatCode>
                <c:ptCount val="21"/>
                <c:pt idx="0">
                  <c:v>6.0142511296644671E-6</c:v>
                </c:pt>
                <c:pt idx="1">
                  <c:v>7.5375170750727403E-6</c:v>
                </c:pt>
                <c:pt idx="2">
                  <c:v>5.0404882814932557E-6</c:v>
                </c:pt>
                <c:pt idx="3">
                  <c:v>1.6119754781404027E-5</c:v>
                </c:pt>
                <c:pt idx="4">
                  <c:v>1.2726486984323494E-5</c:v>
                </c:pt>
                <c:pt idx="5">
                  <c:v>1.1952406709470676E-5</c:v>
                </c:pt>
                <c:pt idx="6">
                  <c:v>2.194385142371549E-5</c:v>
                </c:pt>
                <c:pt idx="7">
                  <c:v>1.9491656053868546E-5</c:v>
                </c:pt>
                <c:pt idx="8">
                  <c:v>2.9696091207064049E-5</c:v>
                </c:pt>
                <c:pt idx="9">
                  <c:v>2.8816133891349264E-5</c:v>
                </c:pt>
                <c:pt idx="10">
                  <c:v>2.4589171101372929E-5</c:v>
                </c:pt>
                <c:pt idx="11">
                  <c:v>1.716254685167258E-5</c:v>
                </c:pt>
                <c:pt idx="12">
                  <c:v>8.4527462631305195E-6</c:v>
                </c:pt>
                <c:pt idx="13">
                  <c:v>8.6076605280572066E-6</c:v>
                </c:pt>
                <c:pt idx="14">
                  <c:v>1.6344028297739214E-5</c:v>
                </c:pt>
                <c:pt idx="15">
                  <c:v>1.6531750439409529E-5</c:v>
                </c:pt>
                <c:pt idx="16">
                  <c:v>1.7162954282090969E-5</c:v>
                </c:pt>
                <c:pt idx="17">
                  <c:v>1.4484770708196434E-5</c:v>
                </c:pt>
                <c:pt idx="18">
                  <c:v>1.5303672375984133E-5</c:v>
                </c:pt>
                <c:pt idx="19">
                  <c:v>1.4470822330081874E-5</c:v>
                </c:pt>
                <c:pt idx="20">
                  <c:v>2.0735023873389496E-5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'Apertura '!$R$6</c:f>
              <c:strCache>
                <c:ptCount val="1"/>
                <c:pt idx="0">
                  <c:v>Porcentaje de 
Exportaciones del PIB a Canadá (6)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'!$R$7:$R$27</c:f>
              <c:numCache>
                <c:formatCode>0.0000%</c:formatCode>
                <c:ptCount val="21"/>
                <c:pt idx="0">
                  <c:v>1.4968876319339349E-6</c:v>
                </c:pt>
                <c:pt idx="1">
                  <c:v>2.6488236358780145E-7</c:v>
                </c:pt>
                <c:pt idx="2">
                  <c:v>2.1400811269263761E-7</c:v>
                </c:pt>
                <c:pt idx="3">
                  <c:v>0</c:v>
                </c:pt>
                <c:pt idx="4">
                  <c:v>3.5436665481303777E-6</c:v>
                </c:pt>
                <c:pt idx="5">
                  <c:v>5.0056775608499457E-8</c:v>
                </c:pt>
                <c:pt idx="6">
                  <c:v>3.1641423953676789E-7</c:v>
                </c:pt>
                <c:pt idx="7">
                  <c:v>5.9111604946054878E-7</c:v>
                </c:pt>
                <c:pt idx="8">
                  <c:v>1.2477216120007833E-6</c:v>
                </c:pt>
                <c:pt idx="9">
                  <c:v>3.7445270431917417E-7</c:v>
                </c:pt>
                <c:pt idx="10">
                  <c:v>6.7671779118553555E-7</c:v>
                </c:pt>
                <c:pt idx="11">
                  <c:v>7.8116050110862785E-7</c:v>
                </c:pt>
                <c:pt idx="12">
                  <c:v>1.9206765628108528E-7</c:v>
                </c:pt>
                <c:pt idx="13">
                  <c:v>2.6978581152978521E-7</c:v>
                </c:pt>
                <c:pt idx="14">
                  <c:v>2.7491036160325936E-7</c:v>
                </c:pt>
                <c:pt idx="15">
                  <c:v>5.8536360757830436E-8</c:v>
                </c:pt>
                <c:pt idx="16">
                  <c:v>7.1702186139888433E-8</c:v>
                </c:pt>
                <c:pt idx="17">
                  <c:v>2.5286770482431049E-7</c:v>
                </c:pt>
                <c:pt idx="18">
                  <c:v>0</c:v>
                </c:pt>
                <c:pt idx="19">
                  <c:v>1.5280801251079201E-7</c:v>
                </c:pt>
                <c:pt idx="20">
                  <c:v>2.5420761584780658E-7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'Apertura '!$S$6</c:f>
              <c:strCache>
                <c:ptCount val="1"/>
                <c:pt idx="0">
                  <c:v>Porcentaje de 
Exportaciones del PIB a Canadá (7)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'!$S$7:$S$27</c:f>
              <c:numCache>
                <c:formatCode>0.0000%</c:formatCode>
                <c:ptCount val="21"/>
                <c:pt idx="0">
                  <c:v>1.594785875353831E-5</c:v>
                </c:pt>
                <c:pt idx="1">
                  <c:v>1.7518670701764618E-5</c:v>
                </c:pt>
                <c:pt idx="2">
                  <c:v>3.5494107110399735E-5</c:v>
                </c:pt>
                <c:pt idx="3">
                  <c:v>3.0819297414546344E-5</c:v>
                </c:pt>
                <c:pt idx="4">
                  <c:v>3.7337109897103169E-5</c:v>
                </c:pt>
                <c:pt idx="5">
                  <c:v>5.3606651964327416E-5</c:v>
                </c:pt>
                <c:pt idx="6">
                  <c:v>3.7028622554166305E-5</c:v>
                </c:pt>
                <c:pt idx="7">
                  <c:v>3.2541719665967551E-5</c:v>
                </c:pt>
                <c:pt idx="8">
                  <c:v>5.0548113218896848E-5</c:v>
                </c:pt>
                <c:pt idx="9">
                  <c:v>2.0068936143201113E-5</c:v>
                </c:pt>
                <c:pt idx="10">
                  <c:v>2.3624876904913567E-5</c:v>
                </c:pt>
                <c:pt idx="11">
                  <c:v>2.9784947712195946E-5</c:v>
                </c:pt>
                <c:pt idx="12">
                  <c:v>2.1064486734929661E-5</c:v>
                </c:pt>
                <c:pt idx="13">
                  <c:v>2.6109895677705913E-5</c:v>
                </c:pt>
                <c:pt idx="14">
                  <c:v>3.5026167510208727E-5</c:v>
                </c:pt>
                <c:pt idx="15">
                  <c:v>2.1316607544315167E-5</c:v>
                </c:pt>
                <c:pt idx="16">
                  <c:v>1.5256657004750813E-5</c:v>
                </c:pt>
                <c:pt idx="17">
                  <c:v>1.583978452087649E-5</c:v>
                </c:pt>
                <c:pt idx="18">
                  <c:v>2.253316919361855E-5</c:v>
                </c:pt>
                <c:pt idx="19">
                  <c:v>1.8686066699890166E-5</c:v>
                </c:pt>
                <c:pt idx="20">
                  <c:v>2.2014535653947379E-5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'Apertura '!$T$6</c:f>
              <c:strCache>
                <c:ptCount val="1"/>
                <c:pt idx="0">
                  <c:v>Porcentaje de 
Exportaciones del PIB a Canadá (8)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'!$T$7:$T$27</c:f>
              <c:numCache>
                <c:formatCode>0.0000%</c:formatCode>
                <c:ptCount val="21"/>
                <c:pt idx="0">
                  <c:v>1.8076664234438917E-5</c:v>
                </c:pt>
                <c:pt idx="1">
                  <c:v>1.12435338155765E-5</c:v>
                </c:pt>
                <c:pt idx="2">
                  <c:v>9.6669394007758927E-6</c:v>
                </c:pt>
                <c:pt idx="3">
                  <c:v>1.0948527200052556E-5</c:v>
                </c:pt>
                <c:pt idx="4">
                  <c:v>1.015738530053725E-5</c:v>
                </c:pt>
                <c:pt idx="5">
                  <c:v>2.3423537544175871E-5</c:v>
                </c:pt>
                <c:pt idx="6">
                  <c:v>1.1572810333903416E-5</c:v>
                </c:pt>
                <c:pt idx="7">
                  <c:v>1.8509621247497519E-5</c:v>
                </c:pt>
                <c:pt idx="8">
                  <c:v>2.3411097559452992E-5</c:v>
                </c:pt>
                <c:pt idx="9">
                  <c:v>3.4872549133675226E-5</c:v>
                </c:pt>
                <c:pt idx="10">
                  <c:v>3.3312413032710805E-5</c:v>
                </c:pt>
                <c:pt idx="11">
                  <c:v>3.6125012130298675E-5</c:v>
                </c:pt>
                <c:pt idx="12">
                  <c:v>2.2973626124652493E-5</c:v>
                </c:pt>
                <c:pt idx="13">
                  <c:v>2.1938062619218183E-5</c:v>
                </c:pt>
                <c:pt idx="14">
                  <c:v>2.3069204780910222E-5</c:v>
                </c:pt>
                <c:pt idx="15">
                  <c:v>1.3147961355709052E-5</c:v>
                </c:pt>
                <c:pt idx="16">
                  <c:v>1.2246351776068167E-5</c:v>
                </c:pt>
                <c:pt idx="17">
                  <c:v>1.1697726302345838E-5</c:v>
                </c:pt>
                <c:pt idx="18">
                  <c:v>9.3194467558390797E-6</c:v>
                </c:pt>
                <c:pt idx="19">
                  <c:v>1.3204430385776482E-5</c:v>
                </c:pt>
                <c:pt idx="20">
                  <c:v>1.1842752522847256E-5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'Apertura '!$U$6</c:f>
              <c:strCache>
                <c:ptCount val="1"/>
                <c:pt idx="0">
                  <c:v>Porcentaje de 
Exportaciones del PIB a Canadá (9)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'!$U$7:$U$27</c:f>
              <c:numCache>
                <c:formatCode>0.0000%</c:formatCode>
                <c:ptCount val="21"/>
                <c:pt idx="0">
                  <c:v>8.190436666538199E-6</c:v>
                </c:pt>
                <c:pt idx="1">
                  <c:v>6.1058493078429158E-6</c:v>
                </c:pt>
                <c:pt idx="2">
                  <c:v>8.3293090035984963E-8</c:v>
                </c:pt>
                <c:pt idx="3">
                  <c:v>3.7913024017832532E-7</c:v>
                </c:pt>
                <c:pt idx="4">
                  <c:v>1.7644945084783887E-6</c:v>
                </c:pt>
                <c:pt idx="5">
                  <c:v>1.0895157551843559E-6</c:v>
                </c:pt>
                <c:pt idx="6">
                  <c:v>4.3757076198418084E-7</c:v>
                </c:pt>
                <c:pt idx="7">
                  <c:v>5.9704763199866638E-6</c:v>
                </c:pt>
                <c:pt idx="8">
                  <c:v>1.2553891749795592E-5</c:v>
                </c:pt>
                <c:pt idx="9">
                  <c:v>9.9562019129364312E-6</c:v>
                </c:pt>
                <c:pt idx="10">
                  <c:v>6.2357118251438163E-6</c:v>
                </c:pt>
                <c:pt idx="11">
                  <c:v>4.0710646733012413E-6</c:v>
                </c:pt>
                <c:pt idx="12">
                  <c:v>3.067769518991723E-6</c:v>
                </c:pt>
                <c:pt idx="13">
                  <c:v>1.3402563022716716E-6</c:v>
                </c:pt>
                <c:pt idx="14">
                  <c:v>2.3261103161824011E-6</c:v>
                </c:pt>
                <c:pt idx="15">
                  <c:v>2.6611031665626765E-5</c:v>
                </c:pt>
                <c:pt idx="16">
                  <c:v>1.7561460423895053E-6</c:v>
                </c:pt>
                <c:pt idx="17">
                  <c:v>2.3520010407322655E-6</c:v>
                </c:pt>
                <c:pt idx="18">
                  <c:v>5.0449946238053077E-6</c:v>
                </c:pt>
                <c:pt idx="19">
                  <c:v>3.5824857470039845E-6</c:v>
                </c:pt>
                <c:pt idx="20">
                  <c:v>5.5993910180369844E-6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'Apertura '!$V$6</c:f>
              <c:strCache>
                <c:ptCount val="1"/>
                <c:pt idx="0">
                  <c:v>Porcentaje de 
Exportaciones del PIB a Canadá (10)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'!$V$7:$V$27</c:f>
              <c:numCache>
                <c:formatCode>0.0000%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6.6027558373097405E-8</c:v>
                </c:pt>
                <c:pt idx="4">
                  <c:v>1.7497009493903736E-7</c:v>
                </c:pt>
                <c:pt idx="5">
                  <c:v>7.7603019225856708E-6</c:v>
                </c:pt>
                <c:pt idx="6">
                  <c:v>1.2133981521964813E-7</c:v>
                </c:pt>
                <c:pt idx="7">
                  <c:v>1.795985983614917E-6</c:v>
                </c:pt>
                <c:pt idx="8">
                  <c:v>4.2877307895996445E-6</c:v>
                </c:pt>
                <c:pt idx="9">
                  <c:v>1.4161519577262471E-5</c:v>
                </c:pt>
                <c:pt idx="10">
                  <c:v>8.07573277122253E-6</c:v>
                </c:pt>
                <c:pt idx="11">
                  <c:v>2.135518100796253E-5</c:v>
                </c:pt>
                <c:pt idx="12">
                  <c:v>1.2262158823892989E-5</c:v>
                </c:pt>
                <c:pt idx="13">
                  <c:v>6.9565662791619017E-6</c:v>
                </c:pt>
                <c:pt idx="14">
                  <c:v>3.2414553289086237E-5</c:v>
                </c:pt>
                <c:pt idx="15">
                  <c:v>1.0346016938787792E-5</c:v>
                </c:pt>
                <c:pt idx="16">
                  <c:v>1.063104015650095E-5</c:v>
                </c:pt>
                <c:pt idx="17">
                  <c:v>1.3471606439493254E-5</c:v>
                </c:pt>
                <c:pt idx="18">
                  <c:v>1.0985092526341278E-5</c:v>
                </c:pt>
                <c:pt idx="19">
                  <c:v>2.000337615020607E-5</c:v>
                </c:pt>
                <c:pt idx="20">
                  <c:v>1.100261670647201E-5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806024"/>
        <c:axId val="457805632"/>
      </c:lineChart>
      <c:catAx>
        <c:axId val="5017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17856"/>
        <c:crosses val="autoZero"/>
        <c:auto val="1"/>
        <c:lblAlgn val="ctr"/>
        <c:lblOffset val="100"/>
        <c:noMultiLvlLbl val="0"/>
      </c:catAx>
      <c:valAx>
        <c:axId val="501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50" b="1" i="0" baseline="0">
                    <a:effectLst/>
                  </a:rPr>
                  <a:t>Miles de dólares</a:t>
                </a:r>
                <a:endParaRPr lang="es-CO" sz="105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17464"/>
        <c:crosses val="autoZero"/>
        <c:crossBetween val="between"/>
      </c:valAx>
      <c:valAx>
        <c:axId val="4578056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Exportaciones (%)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7806024"/>
        <c:crosses val="max"/>
        <c:crossBetween val="between"/>
      </c:valAx>
      <c:catAx>
        <c:axId val="457806024"/>
        <c:scaling>
          <c:orientation val="minMax"/>
        </c:scaling>
        <c:delete val="1"/>
        <c:axPos val="b"/>
        <c:majorTickMark val="none"/>
        <c:minorTickMark val="none"/>
        <c:tickLblPos val="nextTo"/>
        <c:crossAx val="457805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'Apertura '!$L$31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'!$L$32:$L$52</c:f>
              <c:numCache>
                <c:formatCode>"$"\ #,##0</c:formatCode>
                <c:ptCount val="21"/>
                <c:pt idx="0">
                  <c:v>92507.277798198498</c:v>
                </c:pt>
                <c:pt idx="1">
                  <c:v>97160.111573336981</c:v>
                </c:pt>
                <c:pt idx="2">
                  <c:v>106659.5079635281</c:v>
                </c:pt>
                <c:pt idx="3">
                  <c:v>98443.743190849113</c:v>
                </c:pt>
                <c:pt idx="4">
                  <c:v>86186.156584381664</c:v>
                </c:pt>
                <c:pt idx="5">
                  <c:v>99886.577575544405</c:v>
                </c:pt>
                <c:pt idx="6">
                  <c:v>98203.544965267793</c:v>
                </c:pt>
                <c:pt idx="7">
                  <c:v>97933.392356425262</c:v>
                </c:pt>
                <c:pt idx="8">
                  <c:v>94684.582573316715</c:v>
                </c:pt>
                <c:pt idx="9">
                  <c:v>117074.86551527939</c:v>
                </c:pt>
                <c:pt idx="10">
                  <c:v>146566.26631057015</c:v>
                </c:pt>
                <c:pt idx="11">
                  <c:v>162590.1460964143</c:v>
                </c:pt>
                <c:pt idx="12">
                  <c:v>207416.49464237894</c:v>
                </c:pt>
                <c:pt idx="13">
                  <c:v>243982.43787084011</c:v>
                </c:pt>
                <c:pt idx="14">
                  <c:v>233821.6705442575</c:v>
                </c:pt>
                <c:pt idx="15">
                  <c:v>287018.18463752925</c:v>
                </c:pt>
                <c:pt idx="16">
                  <c:v>335415.15670218616</c:v>
                </c:pt>
                <c:pt idx="17">
                  <c:v>369659.70037551981</c:v>
                </c:pt>
                <c:pt idx="18">
                  <c:v>380191.88186037214</c:v>
                </c:pt>
                <c:pt idx="19">
                  <c:v>378416.02053371473</c:v>
                </c:pt>
                <c:pt idx="20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7806808"/>
        <c:axId val="457807200"/>
      </c:barChart>
      <c:lineChart>
        <c:grouping val="standard"/>
        <c:varyColors val="0"/>
        <c:ser>
          <c:idx val="1"/>
          <c:order val="1"/>
          <c:tx>
            <c:strRef>
              <c:f>'Apertura '!$M$31</c:f>
              <c:strCache>
                <c:ptCount val="1"/>
                <c:pt idx="0">
                  <c:v>Porcentaje de 
Exportaciones del PIB a Canadá (1)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'!$M$32:$M$52</c:f>
              <c:numCache>
                <c:formatCode>0.0000%</c:formatCode>
                <c:ptCount val="21"/>
                <c:pt idx="0">
                  <c:v>1.7710690109961334E-3</c:v>
                </c:pt>
                <c:pt idx="1">
                  <c:v>2.325017379477691E-3</c:v>
                </c:pt>
                <c:pt idx="2">
                  <c:v>1.8423686809730519E-3</c:v>
                </c:pt>
                <c:pt idx="3">
                  <c:v>1.9575722819316112E-3</c:v>
                </c:pt>
                <c:pt idx="4">
                  <c:v>1.2804747464513215E-3</c:v>
                </c:pt>
                <c:pt idx="5">
                  <c:v>1.2803572922826009E-3</c:v>
                </c:pt>
                <c:pt idx="6">
                  <c:v>1.6491964832560805E-3</c:v>
                </c:pt>
                <c:pt idx="7">
                  <c:v>1.4469520925433658E-3</c:v>
                </c:pt>
                <c:pt idx="8">
                  <c:v>1.1479975308106005E-3</c:v>
                </c:pt>
                <c:pt idx="9">
                  <c:v>1.5335691927535718E-3</c:v>
                </c:pt>
                <c:pt idx="10">
                  <c:v>8.8474690161803008E-4</c:v>
                </c:pt>
                <c:pt idx="11">
                  <c:v>9.9781370455129855E-4</c:v>
                </c:pt>
                <c:pt idx="12">
                  <c:v>1.0595887968260734E-3</c:v>
                </c:pt>
                <c:pt idx="13">
                  <c:v>9.0906939833683973E-4</c:v>
                </c:pt>
                <c:pt idx="14">
                  <c:v>9.6421728351874956E-4</c:v>
                </c:pt>
                <c:pt idx="15">
                  <c:v>9.8625729013473279E-4</c:v>
                </c:pt>
                <c:pt idx="16">
                  <c:v>1.0171908340532551E-3</c:v>
                </c:pt>
                <c:pt idx="17">
                  <c:v>1.0671482598705369E-3</c:v>
                </c:pt>
                <c:pt idx="18">
                  <c:v>8.9896879525039688E-4</c:v>
                </c:pt>
                <c:pt idx="19">
                  <c:v>1.2312852461765359E-3</c:v>
                </c:pt>
                <c:pt idx="20">
                  <c:v>1.2284507183379508E-3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'Apertura '!$N$31</c:f>
              <c:strCache>
                <c:ptCount val="1"/>
                <c:pt idx="0">
                  <c:v>Porcentaje de 
Exportaciones del PIB a Canadá (2)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'!$N$32:$N$52</c:f>
              <c:numCache>
                <c:formatCode>0.0000%</c:formatCode>
                <c:ptCount val="21"/>
                <c:pt idx="0">
                  <c:v>9.1967793264430915E-4</c:v>
                </c:pt>
                <c:pt idx="1">
                  <c:v>8.4851280700488528E-4</c:v>
                </c:pt>
                <c:pt idx="2">
                  <c:v>7.8560129893579076E-4</c:v>
                </c:pt>
                <c:pt idx="3">
                  <c:v>7.5279578567354554E-4</c:v>
                </c:pt>
                <c:pt idx="4">
                  <c:v>6.492958407445787E-4</c:v>
                </c:pt>
                <c:pt idx="5">
                  <c:v>6.2169496149804937E-4</c:v>
                </c:pt>
                <c:pt idx="6">
                  <c:v>5.4341212446937541E-4</c:v>
                </c:pt>
                <c:pt idx="7">
                  <c:v>4.9958745247927704E-4</c:v>
                </c:pt>
                <c:pt idx="8">
                  <c:v>5.2934244031957738E-4</c:v>
                </c:pt>
                <c:pt idx="9">
                  <c:v>5.0533258133257316E-4</c:v>
                </c:pt>
                <c:pt idx="10">
                  <c:v>4.3988879994652838E-4</c:v>
                </c:pt>
                <c:pt idx="11">
                  <c:v>4.075224580996994E-4</c:v>
                </c:pt>
                <c:pt idx="12">
                  <c:v>3.6645280372253538E-4</c:v>
                </c:pt>
                <c:pt idx="13">
                  <c:v>3.4902415412817504E-4</c:v>
                </c:pt>
                <c:pt idx="14">
                  <c:v>2.4827670961751977E-4</c:v>
                </c:pt>
                <c:pt idx="15">
                  <c:v>3.0854604599997356E-4</c:v>
                </c:pt>
                <c:pt idx="16">
                  <c:v>2.9203756312948264E-4</c:v>
                </c:pt>
                <c:pt idx="17">
                  <c:v>2.5683363889424213E-4</c:v>
                </c:pt>
                <c:pt idx="18">
                  <c:v>2.5092666769522545E-4</c:v>
                </c:pt>
                <c:pt idx="19">
                  <c:v>2.2532094143303685E-4</c:v>
                </c:pt>
                <c:pt idx="20">
                  <c:v>2.6842024864717973E-4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'Apertura '!$O$31</c:f>
              <c:strCache>
                <c:ptCount val="1"/>
                <c:pt idx="0">
                  <c:v>Porcentaje de 
Exportaciones del PIB a Canadá (3)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'!$O$32:$O$52</c:f>
              <c:numCache>
                <c:formatCode>0.0000%</c:formatCode>
                <c:ptCount val="21"/>
                <c:pt idx="0">
                  <c:v>4.1333861410787975E-5</c:v>
                </c:pt>
                <c:pt idx="1">
                  <c:v>6.7158094966521595E-5</c:v>
                </c:pt>
                <c:pt idx="2">
                  <c:v>7.8022692574633242E-5</c:v>
                </c:pt>
                <c:pt idx="3">
                  <c:v>9.6935474929066363E-5</c:v>
                </c:pt>
                <c:pt idx="4">
                  <c:v>6.971566244652383E-5</c:v>
                </c:pt>
                <c:pt idx="5">
                  <c:v>5.1144279081304355E-5</c:v>
                </c:pt>
                <c:pt idx="6">
                  <c:v>6.0843231291835951E-5</c:v>
                </c:pt>
                <c:pt idx="7">
                  <c:v>4.264494366538703E-5</c:v>
                </c:pt>
                <c:pt idx="8">
                  <c:v>5.5274669410380961E-5</c:v>
                </c:pt>
                <c:pt idx="9">
                  <c:v>1.0429565685391648E-4</c:v>
                </c:pt>
                <c:pt idx="10">
                  <c:v>5.0634338902203362E-5</c:v>
                </c:pt>
                <c:pt idx="11">
                  <c:v>1.5928076591211778E-4</c:v>
                </c:pt>
                <c:pt idx="12">
                  <c:v>6.9100873702026091E-5</c:v>
                </c:pt>
                <c:pt idx="13">
                  <c:v>2.7738886696356202E-4</c:v>
                </c:pt>
                <c:pt idx="14">
                  <c:v>1.3577101269572495E-4</c:v>
                </c:pt>
                <c:pt idx="15">
                  <c:v>1.0067339125739075E-4</c:v>
                </c:pt>
                <c:pt idx="16">
                  <c:v>1.1581303713860111E-4</c:v>
                </c:pt>
                <c:pt idx="17">
                  <c:v>5.9555442418082768E-5</c:v>
                </c:pt>
                <c:pt idx="18">
                  <c:v>4.9349733371978195E-5</c:v>
                </c:pt>
                <c:pt idx="19">
                  <c:v>8.2461831177202554E-5</c:v>
                </c:pt>
                <c:pt idx="20">
                  <c:v>6.4600759880751568E-5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'Apertura '!$P$31</c:f>
              <c:strCache>
                <c:ptCount val="1"/>
                <c:pt idx="0">
                  <c:v>Porcentaje de 
Exportaciones del PIB a Canadá (4)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'!$P$32:$P$52</c:f>
              <c:numCache>
                <c:formatCode>0.0000%</c:formatCode>
                <c:ptCount val="21"/>
                <c:pt idx="0">
                  <c:v>2.1326765276822579E-5</c:v>
                </c:pt>
                <c:pt idx="1">
                  <c:v>1.8669503056620462E-5</c:v>
                </c:pt>
                <c:pt idx="2">
                  <c:v>2.9347913371870926E-5</c:v>
                </c:pt>
                <c:pt idx="3">
                  <c:v>3.318853889643344E-5</c:v>
                </c:pt>
                <c:pt idx="4">
                  <c:v>2.468421941889362E-5</c:v>
                </c:pt>
                <c:pt idx="5">
                  <c:v>3.1806415607714693E-5</c:v>
                </c:pt>
                <c:pt idx="6">
                  <c:v>3.7261363643177739E-5</c:v>
                </c:pt>
                <c:pt idx="7">
                  <c:v>2.1591215714292275E-5</c:v>
                </c:pt>
                <c:pt idx="8">
                  <c:v>2.0055303074601518E-5</c:v>
                </c:pt>
                <c:pt idx="9">
                  <c:v>5.2835550762966326E-5</c:v>
                </c:pt>
                <c:pt idx="10">
                  <c:v>4.5769413173051614E-5</c:v>
                </c:pt>
                <c:pt idx="11">
                  <c:v>3.0612402531753221E-5</c:v>
                </c:pt>
                <c:pt idx="12">
                  <c:v>3.1213043163044686E-5</c:v>
                </c:pt>
                <c:pt idx="13">
                  <c:v>1.7603746554388059E-5</c:v>
                </c:pt>
                <c:pt idx="14">
                  <c:v>1.5748771238476798E-5</c:v>
                </c:pt>
                <c:pt idx="15">
                  <c:v>2.016902520413709E-5</c:v>
                </c:pt>
                <c:pt idx="16">
                  <c:v>1.6801927066771902E-5</c:v>
                </c:pt>
                <c:pt idx="17">
                  <c:v>1.3785129931186469E-5</c:v>
                </c:pt>
                <c:pt idx="18">
                  <c:v>1.1883707189884966E-5</c:v>
                </c:pt>
                <c:pt idx="19">
                  <c:v>1.3955770140364566E-5</c:v>
                </c:pt>
                <c:pt idx="20">
                  <c:v>1.1871186498383843E-5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'Apertura '!$Q$31</c:f>
              <c:strCache>
                <c:ptCount val="1"/>
                <c:pt idx="0">
                  <c:v>Porcentaje de 
Exportaciones del PIB a Canadá (5)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'!$Q$32:$Q$52</c:f>
              <c:numCache>
                <c:formatCode>0.0000%</c:formatCode>
                <c:ptCount val="21"/>
                <c:pt idx="0">
                  <c:v>1.0812217414741375E-4</c:v>
                </c:pt>
                <c:pt idx="1">
                  <c:v>7.2142208222036769E-5</c:v>
                </c:pt>
                <c:pt idx="2">
                  <c:v>9.5001085167811491E-5</c:v>
                </c:pt>
                <c:pt idx="3">
                  <c:v>9.7534598835657933E-5</c:v>
                </c:pt>
                <c:pt idx="4">
                  <c:v>9.3028884425888826E-5</c:v>
                </c:pt>
                <c:pt idx="5">
                  <c:v>8.817936517384972E-5</c:v>
                </c:pt>
                <c:pt idx="6">
                  <c:v>7.5421126626534137E-5</c:v>
                </c:pt>
                <c:pt idx="7">
                  <c:v>5.1012048901747606E-5</c:v>
                </c:pt>
                <c:pt idx="8">
                  <c:v>6.0373165774624801E-5</c:v>
                </c:pt>
                <c:pt idx="9">
                  <c:v>5.2083476441868701E-5</c:v>
                </c:pt>
                <c:pt idx="10">
                  <c:v>5.5946734582326156E-5</c:v>
                </c:pt>
                <c:pt idx="11">
                  <c:v>6.1326133467444469E-5</c:v>
                </c:pt>
                <c:pt idx="12">
                  <c:v>6.9548470698398395E-5</c:v>
                </c:pt>
                <c:pt idx="13">
                  <c:v>8.7233647576171394E-5</c:v>
                </c:pt>
                <c:pt idx="14">
                  <c:v>7.0537101893120737E-5</c:v>
                </c:pt>
                <c:pt idx="15">
                  <c:v>1.1056339876191467E-4</c:v>
                </c:pt>
                <c:pt idx="16">
                  <c:v>9.227390110900816E-5</c:v>
                </c:pt>
                <c:pt idx="17">
                  <c:v>9.9368121444358965E-5</c:v>
                </c:pt>
                <c:pt idx="18">
                  <c:v>7.9356286758064848E-5</c:v>
                </c:pt>
                <c:pt idx="19">
                  <c:v>6.8967199018665201E-5</c:v>
                </c:pt>
                <c:pt idx="20">
                  <c:v>8.5753148637200913E-5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'Apertura '!$R$31</c:f>
              <c:strCache>
                <c:ptCount val="1"/>
                <c:pt idx="0">
                  <c:v>Porcentaje de 
Exportaciones del PIB a Canadá (6)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'!$R$32:$R$52</c:f>
              <c:numCache>
                <c:formatCode>0.0000%</c:formatCode>
                <c:ptCount val="21"/>
                <c:pt idx="0">
                  <c:v>1.1214355504688763E-4</c:v>
                </c:pt>
                <c:pt idx="1">
                  <c:v>3.6721777509558909E-5</c:v>
                </c:pt>
                <c:pt idx="2">
                  <c:v>1.3866758137546882E-4</c:v>
                </c:pt>
                <c:pt idx="3">
                  <c:v>1.192617389328543E-4</c:v>
                </c:pt>
                <c:pt idx="4">
                  <c:v>2.1456578101257575E-5</c:v>
                </c:pt>
                <c:pt idx="5">
                  <c:v>3.4028085479546727E-5</c:v>
                </c:pt>
                <c:pt idx="6">
                  <c:v>2.6168637811485261E-5</c:v>
                </c:pt>
                <c:pt idx="7">
                  <c:v>4.6236374448463788E-5</c:v>
                </c:pt>
                <c:pt idx="8">
                  <c:v>1.1321508432166812E-4</c:v>
                </c:pt>
                <c:pt idx="9">
                  <c:v>1.7911206566590741E-4</c:v>
                </c:pt>
                <c:pt idx="10">
                  <c:v>2.7502765823743245E-4</c:v>
                </c:pt>
                <c:pt idx="11">
                  <c:v>3.8398546590257877E-4</c:v>
                </c:pt>
                <c:pt idx="12">
                  <c:v>3.1220854981496218E-4</c:v>
                </c:pt>
                <c:pt idx="13">
                  <c:v>3.3209148456370824E-4</c:v>
                </c:pt>
                <c:pt idx="14">
                  <c:v>2.820385118560586E-4</c:v>
                </c:pt>
                <c:pt idx="15">
                  <c:v>9.1938979522587349E-5</c:v>
                </c:pt>
                <c:pt idx="16">
                  <c:v>1.3383485541131307E-4</c:v>
                </c:pt>
                <c:pt idx="17">
                  <c:v>2.6828692145574147E-4</c:v>
                </c:pt>
                <c:pt idx="18">
                  <c:v>1.8348105871871054E-4</c:v>
                </c:pt>
                <c:pt idx="19">
                  <c:v>1.3305048218885924E-4</c:v>
                </c:pt>
                <c:pt idx="20">
                  <c:v>6.7746084827624578E-5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'Apertura '!$S$31</c:f>
              <c:strCache>
                <c:ptCount val="1"/>
                <c:pt idx="0">
                  <c:v>Porcentaje de 
Exportaciones del PIB a Canadá (7)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'!$S$32:$S$52</c:f>
              <c:numCache>
                <c:formatCode>0.0000%</c:formatCode>
                <c:ptCount val="21"/>
                <c:pt idx="0">
                  <c:v>2.4988008025083361E-4</c:v>
                </c:pt>
                <c:pt idx="1">
                  <c:v>1.4562053059521889E-4</c:v>
                </c:pt>
                <c:pt idx="2">
                  <c:v>1.7900956384056093E-4</c:v>
                </c:pt>
                <c:pt idx="3">
                  <c:v>1.5062336639570545E-4</c:v>
                </c:pt>
                <c:pt idx="4">
                  <c:v>1.533704312137222E-4</c:v>
                </c:pt>
                <c:pt idx="5">
                  <c:v>1.5808236084630852E-4</c:v>
                </c:pt>
                <c:pt idx="6">
                  <c:v>1.969971349490708E-4</c:v>
                </c:pt>
                <c:pt idx="7">
                  <c:v>1.5106760466497159E-4</c:v>
                </c:pt>
                <c:pt idx="8">
                  <c:v>2.4164157857783905E-4</c:v>
                </c:pt>
                <c:pt idx="9">
                  <c:v>2.8868638756274331E-4</c:v>
                </c:pt>
                <c:pt idx="10">
                  <c:v>3.6886561526675824E-4</c:v>
                </c:pt>
                <c:pt idx="11">
                  <c:v>3.4205802956238635E-4</c:v>
                </c:pt>
                <c:pt idx="12">
                  <c:v>2.9093008299095364E-4</c:v>
                </c:pt>
                <c:pt idx="13">
                  <c:v>4.8048472268343907E-4</c:v>
                </c:pt>
                <c:pt idx="14">
                  <c:v>2.6131403414310518E-4</c:v>
                </c:pt>
                <c:pt idx="15">
                  <c:v>3.7293508819024159E-4</c:v>
                </c:pt>
                <c:pt idx="16">
                  <c:v>3.9979745792783364E-4</c:v>
                </c:pt>
                <c:pt idx="17">
                  <c:v>3.8992421909549705E-4</c:v>
                </c:pt>
                <c:pt idx="18">
                  <c:v>3.1646019744363362E-4</c:v>
                </c:pt>
                <c:pt idx="19">
                  <c:v>3.6050615618121176E-4</c:v>
                </c:pt>
                <c:pt idx="20">
                  <c:v>5.3957391818791145E-4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'Apertura '!$T$31</c:f>
              <c:strCache>
                <c:ptCount val="1"/>
                <c:pt idx="0">
                  <c:v>Porcentaje de 
Exportaciones del PIB a Canadá (8)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'!$T$32:$T$52</c:f>
              <c:numCache>
                <c:formatCode>0.0000%</c:formatCode>
                <c:ptCount val="21"/>
                <c:pt idx="0">
                  <c:v>3.3485731865956226E-4</c:v>
                </c:pt>
                <c:pt idx="1">
                  <c:v>3.1855895900899459E-4</c:v>
                </c:pt>
                <c:pt idx="2">
                  <c:v>3.0259791758120919E-4</c:v>
                </c:pt>
                <c:pt idx="3">
                  <c:v>2.7432187282482663E-4</c:v>
                </c:pt>
                <c:pt idx="4">
                  <c:v>2.5542834107524599E-4</c:v>
                </c:pt>
                <c:pt idx="5">
                  <c:v>2.3415846821171383E-4</c:v>
                </c:pt>
                <c:pt idx="6">
                  <c:v>2.330898035106138E-4</c:v>
                </c:pt>
                <c:pt idx="7">
                  <c:v>2.9020236424124419E-4</c:v>
                </c:pt>
                <c:pt idx="8">
                  <c:v>7.9257985788647948E-4</c:v>
                </c:pt>
                <c:pt idx="9">
                  <c:v>2.5456764668339816E-4</c:v>
                </c:pt>
                <c:pt idx="10">
                  <c:v>3.2721392314365925E-4</c:v>
                </c:pt>
                <c:pt idx="11">
                  <c:v>3.3158730891372863E-4</c:v>
                </c:pt>
                <c:pt idx="12">
                  <c:v>3.8099472819773443E-4</c:v>
                </c:pt>
                <c:pt idx="13">
                  <c:v>4.3410767153687226E-4</c:v>
                </c:pt>
                <c:pt idx="14">
                  <c:v>5.8795081602147203E-4</c:v>
                </c:pt>
                <c:pt idx="15">
                  <c:v>4.3166151007632033E-4</c:v>
                </c:pt>
                <c:pt idx="16">
                  <c:v>5.7131269464410291E-4</c:v>
                </c:pt>
                <c:pt idx="17">
                  <c:v>5.2004109943473492E-4</c:v>
                </c:pt>
                <c:pt idx="18">
                  <c:v>3.6661543986146907E-4</c:v>
                </c:pt>
                <c:pt idx="19">
                  <c:v>5.4587334782671025E-4</c:v>
                </c:pt>
                <c:pt idx="20">
                  <c:v>3.4261143069792187E-4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'Apertura '!$U$31</c:f>
              <c:strCache>
                <c:ptCount val="1"/>
                <c:pt idx="0">
                  <c:v>Porcentaje de 
Exportaciones del PIB a Canadá (9)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'!$U$32:$U$52</c:f>
              <c:numCache>
                <c:formatCode>0.0000%</c:formatCode>
                <c:ptCount val="21"/>
                <c:pt idx="0">
                  <c:v>1.6714980559401045E-3</c:v>
                </c:pt>
                <c:pt idx="1">
                  <c:v>8.8744299078863864E-4</c:v>
                </c:pt>
                <c:pt idx="2">
                  <c:v>6.158999910487403E-4</c:v>
                </c:pt>
                <c:pt idx="3">
                  <c:v>1.5734796441019396E-3</c:v>
                </c:pt>
                <c:pt idx="4">
                  <c:v>3.8926283906340982E-4</c:v>
                </c:pt>
                <c:pt idx="5">
                  <c:v>3.4349095576981979E-4</c:v>
                </c:pt>
                <c:pt idx="6">
                  <c:v>4.2754125642663359E-4</c:v>
                </c:pt>
                <c:pt idx="7">
                  <c:v>1.4501848305541944E-4</c:v>
                </c:pt>
                <c:pt idx="8">
                  <c:v>1.506283558778582E-4</c:v>
                </c:pt>
                <c:pt idx="9">
                  <c:v>1.8376872700479101E-4</c:v>
                </c:pt>
                <c:pt idx="10">
                  <c:v>1.1950619635001785E-4</c:v>
                </c:pt>
                <c:pt idx="11">
                  <c:v>1.4662886756902771E-4</c:v>
                </c:pt>
                <c:pt idx="12">
                  <c:v>1.6105698853698867E-4</c:v>
                </c:pt>
                <c:pt idx="13">
                  <c:v>1.5990341903482865E-4</c:v>
                </c:pt>
                <c:pt idx="14">
                  <c:v>7.355751911260307E-5</c:v>
                </c:pt>
                <c:pt idx="15">
                  <c:v>6.7911589032646017E-5</c:v>
                </c:pt>
                <c:pt idx="16">
                  <c:v>7.4050672737050214E-5</c:v>
                </c:pt>
                <c:pt idx="17">
                  <c:v>8.3462270755124953E-5</c:v>
                </c:pt>
                <c:pt idx="18">
                  <c:v>7.1563900488523096E-5</c:v>
                </c:pt>
                <c:pt idx="19">
                  <c:v>7.5532885631234603E-5</c:v>
                </c:pt>
                <c:pt idx="20">
                  <c:v>9.6777779848513401E-5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'Apertura '!$V$31</c:f>
              <c:strCache>
                <c:ptCount val="1"/>
                <c:pt idx="0">
                  <c:v>Porcentaje de 
Exportaciones del PIB a Canadá (10)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'!$V$32:$V$52</c:f>
              <c:numCache>
                <c:formatCode>0.0000%</c:formatCode>
                <c:ptCount val="21"/>
                <c:pt idx="0">
                  <c:v>2.7790386455951515E-4</c:v>
                </c:pt>
                <c:pt idx="1">
                  <c:v>3.7003696700021392E-4</c:v>
                </c:pt>
                <c:pt idx="2">
                  <c:v>1.9446955452947216E-4</c:v>
                </c:pt>
                <c:pt idx="3">
                  <c:v>9.5308820000986725E-5</c:v>
                </c:pt>
                <c:pt idx="4">
                  <c:v>6.2298543209119036E-5</c:v>
                </c:pt>
                <c:pt idx="5">
                  <c:v>8.5725612067586457E-5</c:v>
                </c:pt>
                <c:pt idx="6">
                  <c:v>2.4739218944277904E-4</c:v>
                </c:pt>
                <c:pt idx="7">
                  <c:v>9.8370277677488677E-5</c:v>
                </c:pt>
                <c:pt idx="8">
                  <c:v>1.9484253400721058E-4</c:v>
                </c:pt>
                <c:pt idx="9">
                  <c:v>1.208692313052727E-4</c:v>
                </c:pt>
                <c:pt idx="10">
                  <c:v>8.3394053131573232E-5</c:v>
                </c:pt>
                <c:pt idx="11">
                  <c:v>2.1315505171788703E-4</c:v>
                </c:pt>
                <c:pt idx="12">
                  <c:v>3.8432906282330232E-4</c:v>
                </c:pt>
                <c:pt idx="13">
                  <c:v>2.09842849537815E-4</c:v>
                </c:pt>
                <c:pt idx="14">
                  <c:v>2.4477963426904298E-4</c:v>
                </c:pt>
                <c:pt idx="15">
                  <c:v>3.75953876010582E-4</c:v>
                </c:pt>
                <c:pt idx="16">
                  <c:v>1.4231798428353154E-4</c:v>
                </c:pt>
                <c:pt idx="17">
                  <c:v>3.0288478805306818E-4</c:v>
                </c:pt>
                <c:pt idx="18">
                  <c:v>4.0225670062088865E-4</c:v>
                </c:pt>
                <c:pt idx="19">
                  <c:v>3.3744434714973474E-4</c:v>
                </c:pt>
                <c:pt idx="20">
                  <c:v>2.9317255673988159E-4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784720"/>
        <c:axId val="455784328"/>
      </c:lineChart>
      <c:catAx>
        <c:axId val="457806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7807200"/>
        <c:crosses val="autoZero"/>
        <c:auto val="1"/>
        <c:lblAlgn val="ctr"/>
        <c:lblOffset val="100"/>
        <c:noMultiLvlLbl val="0"/>
      </c:catAx>
      <c:valAx>
        <c:axId val="45780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Miles de dólares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7806808"/>
        <c:crosses val="autoZero"/>
        <c:crossBetween val="between"/>
      </c:valAx>
      <c:valAx>
        <c:axId val="45578432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Importaciones (%)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5784720"/>
        <c:crosses val="max"/>
        <c:crossBetween val="between"/>
      </c:valAx>
      <c:catAx>
        <c:axId val="4557847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55784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'Apertura '!$L$83</c:f>
              <c:strCache>
                <c:ptCount val="1"/>
                <c:pt idx="0">
                  <c:v>Pib Canadá
 (US$ Miles)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'Apertura '!$A$84:$A$104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'!$L$84:$L$104</c:f>
              <c:numCache>
                <c:formatCode>"$"\ #,##0</c:formatCode>
                <c:ptCount val="21"/>
                <c:pt idx="0">
                  <c:v>1136078115.2</c:v>
                </c:pt>
                <c:pt idx="1">
                  <c:v>1154380879.3</c:v>
                </c:pt>
                <c:pt idx="2">
                  <c:v>1203786215.7</c:v>
                </c:pt>
                <c:pt idx="3">
                  <c:v>1250514297.2</c:v>
                </c:pt>
                <c:pt idx="4">
                  <c:v>1315080987.7</c:v>
                </c:pt>
                <c:pt idx="5">
                  <c:v>1383237562.3</c:v>
                </c:pt>
                <c:pt idx="6">
                  <c:v>1407732197.0999999</c:v>
                </c:pt>
                <c:pt idx="7">
                  <c:v>1450105165.8</c:v>
                </c:pt>
                <c:pt idx="8">
                  <c:v>1476240024.2</c:v>
                </c:pt>
                <c:pt idx="9">
                  <c:v>1521796218.7</c:v>
                </c:pt>
                <c:pt idx="10">
                  <c:v>1570514731</c:v>
                </c:pt>
                <c:pt idx="11">
                  <c:v>1611715812.7</c:v>
                </c:pt>
                <c:pt idx="12">
                  <c:v>1644961443.4000001</c:v>
                </c:pt>
                <c:pt idx="13">
                  <c:v>1661416995.7</c:v>
                </c:pt>
                <c:pt idx="14">
                  <c:v>1612412045.3</c:v>
                </c:pt>
                <c:pt idx="15">
                  <c:v>1662131000</c:v>
                </c:pt>
                <c:pt idx="16">
                  <c:v>1714342174.8</c:v>
                </c:pt>
                <c:pt idx="17">
                  <c:v>1744265542.3</c:v>
                </c:pt>
                <c:pt idx="18">
                  <c:v>1782954541.4000001</c:v>
                </c:pt>
                <c:pt idx="19">
                  <c:v>1827045093</c:v>
                </c:pt>
                <c:pt idx="20">
                  <c:v>1846745549.3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5785504"/>
        <c:axId val="455785896"/>
      </c:barChart>
      <c:lineChart>
        <c:grouping val="standard"/>
        <c:varyColors val="0"/>
        <c:ser>
          <c:idx val="1"/>
          <c:order val="1"/>
          <c:tx>
            <c:strRef>
              <c:f>'Apertura '!$M$83</c:f>
              <c:strCache>
                <c:ptCount val="1"/>
                <c:pt idx="0">
                  <c:v>Porcentaje de 
Importaciones del PIB en Canadá (1)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'Apertura '!$M$84:$M$104</c:f>
              <c:numCache>
                <c:formatCode>0.00000000000000%</c:formatCode>
                <c:ptCount val="21"/>
                <c:pt idx="0">
                  <c:v>1.2166923836541481E-13</c:v>
                </c:pt>
                <c:pt idx="1">
                  <c:v>7.3992064951556061E-14</c:v>
                </c:pt>
                <c:pt idx="2">
                  <c:v>1.0538714378468687E-13</c:v>
                </c:pt>
                <c:pt idx="3">
                  <c:v>9.5963739294063633E-14</c:v>
                </c:pt>
                <c:pt idx="4">
                  <c:v>8.2827231949039603E-14</c:v>
                </c:pt>
                <c:pt idx="5">
                  <c:v>8.2281327591157202E-14</c:v>
                </c:pt>
                <c:pt idx="6">
                  <c:v>8.7104752773719173E-14</c:v>
                </c:pt>
                <c:pt idx="7">
                  <c:v>9.654456469904674E-14</c:v>
                </c:pt>
                <c:pt idx="8">
                  <c:v>9.0703999894978601E-14</c:v>
                </c:pt>
                <c:pt idx="9">
                  <c:v>7.9659186631148911E-14</c:v>
                </c:pt>
                <c:pt idx="10">
                  <c:v>1.4240052422660148E-13</c:v>
                </c:pt>
                <c:pt idx="11">
                  <c:v>1.2508711673074966E-13</c:v>
                </c:pt>
                <c:pt idx="12">
                  <c:v>1.2391690991776834E-13</c:v>
                </c:pt>
                <c:pt idx="13">
                  <c:v>1.7157661486416683E-13</c:v>
                </c:pt>
                <c:pt idx="14">
                  <c:v>1.9853329174332733E-13</c:v>
                </c:pt>
                <c:pt idx="15">
                  <c:v>2.7705090453159229E-13</c:v>
                </c:pt>
                <c:pt idx="16">
                  <c:v>2.9917081113625068E-13</c:v>
                </c:pt>
                <c:pt idx="17">
                  <c:v>2.2394762008823526E-13</c:v>
                </c:pt>
                <c:pt idx="18">
                  <c:v>1.789996556779291E-13</c:v>
                </c:pt>
                <c:pt idx="19">
                  <c:v>3.2091103238030483E-13</c:v>
                </c:pt>
                <c:pt idx="20">
                  <c:v>1.9749225286517927E-13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'Apertura '!$N$83</c:f>
              <c:strCache>
                <c:ptCount val="1"/>
                <c:pt idx="0">
                  <c:v>Porcentaje de 
Importaciones del PIB en Canadá (2)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'Apertura '!$N$84:$N$104</c:f>
              <c:numCache>
                <c:formatCode>0.00000000000000%</c:formatCode>
                <c:ptCount val="21"/>
                <c:pt idx="0">
                  <c:v>2.0757190623154076E-15</c:v>
                </c:pt>
                <c:pt idx="1">
                  <c:v>1.3245774660848542E-14</c:v>
                </c:pt>
                <c:pt idx="2">
                  <c:v>4.5993797966696551E-15</c:v>
                </c:pt>
                <c:pt idx="3">
                  <c:v>4.1553375372316369E-15</c:v>
                </c:pt>
                <c:pt idx="4">
                  <c:v>5.0849035630081451E-16</c:v>
                </c:pt>
                <c:pt idx="5">
                  <c:v>1.2727623569393582E-14</c:v>
                </c:pt>
                <c:pt idx="6">
                  <c:v>2.1772067203647822E-15</c:v>
                </c:pt>
                <c:pt idx="7">
                  <c:v>3.0942941972933146E-15</c:v>
                </c:pt>
                <c:pt idx="8">
                  <c:v>1.3404814038099159E-14</c:v>
                </c:pt>
                <c:pt idx="9">
                  <c:v>6.0040975839756826E-15</c:v>
                </c:pt>
                <c:pt idx="10">
                  <c:v>5.5154388742884062E-15</c:v>
                </c:pt>
                <c:pt idx="11">
                  <c:v>1.6725754495664133E-14</c:v>
                </c:pt>
                <c:pt idx="12">
                  <c:v>9.4201794590220855E-15</c:v>
                </c:pt>
                <c:pt idx="13">
                  <c:v>2.7318210971398697E-15</c:v>
                </c:pt>
                <c:pt idx="14">
                  <c:v>1.4582113839037568E-14</c:v>
                </c:pt>
                <c:pt idx="15">
                  <c:v>9.9455945409838349E-15</c:v>
                </c:pt>
                <c:pt idx="16">
                  <c:v>2.3534260308743124E-14</c:v>
                </c:pt>
                <c:pt idx="17">
                  <c:v>9.37688133105764E-15</c:v>
                </c:pt>
                <c:pt idx="18">
                  <c:v>1.2593630672360786E-14</c:v>
                </c:pt>
                <c:pt idx="19">
                  <c:v>4.9341891092558825E-15</c:v>
                </c:pt>
                <c:pt idx="20">
                  <c:v>4.9699261511576129E-15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'Apertura '!$O$83</c:f>
              <c:strCache>
                <c:ptCount val="1"/>
                <c:pt idx="0">
                  <c:v>Porcentaje de 
Importaciones del PIB en Canadá (3)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'Apertura '!$O$84:$O$104</c:f>
              <c:numCache>
                <c:formatCode>0.00000000000000%</c:formatCode>
                <c:ptCount val="21"/>
                <c:pt idx="0">
                  <c:v>1.1969074853278187E-14</c:v>
                </c:pt>
                <c:pt idx="1">
                  <c:v>2.8254625994652855E-16</c:v>
                </c:pt>
                <c:pt idx="2">
                  <c:v>1.0587610851307739E-15</c:v>
                </c:pt>
                <c:pt idx="3">
                  <c:v>3.881730109658757E-15</c:v>
                </c:pt>
                <c:pt idx="4">
                  <c:v>8.1727209962918388E-16</c:v>
                </c:pt>
                <c:pt idx="5">
                  <c:v>1.7869331106726556E-15</c:v>
                </c:pt>
                <c:pt idx="6">
                  <c:v>1.4590743922965716E-15</c:v>
                </c:pt>
                <c:pt idx="7">
                  <c:v>2.6349130325951701E-15</c:v>
                </c:pt>
                <c:pt idx="8">
                  <c:v>2.1449987455231061E-15</c:v>
                </c:pt>
                <c:pt idx="9">
                  <c:v>1.8176185260618561E-15</c:v>
                </c:pt>
                <c:pt idx="10">
                  <c:v>2.5770296324587609E-14</c:v>
                </c:pt>
                <c:pt idx="11">
                  <c:v>1.1995321289063134E-14</c:v>
                </c:pt>
                <c:pt idx="12">
                  <c:v>1.4197944938895946E-14</c:v>
                </c:pt>
                <c:pt idx="13">
                  <c:v>7.9159855918404214E-15</c:v>
                </c:pt>
                <c:pt idx="14">
                  <c:v>6.3447932120207916E-15</c:v>
                </c:pt>
                <c:pt idx="15">
                  <c:v>1.3798971320551751E-14</c:v>
                </c:pt>
                <c:pt idx="16">
                  <c:v>2.0287054423109795E-14</c:v>
                </c:pt>
                <c:pt idx="17">
                  <c:v>1.5877525714050217E-14</c:v>
                </c:pt>
                <c:pt idx="18">
                  <c:v>7.6669481372566408E-15</c:v>
                </c:pt>
                <c:pt idx="19">
                  <c:v>1.8832333220360206E-14</c:v>
                </c:pt>
                <c:pt idx="20">
                  <c:v>7.4131804488112768E-15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'Apertura '!$P$83</c:f>
              <c:strCache>
                <c:ptCount val="1"/>
                <c:pt idx="0">
                  <c:v>Porcentaje de 
Importaciones del PIB en Canadá (4)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'Apertura '!$P$84:$P$104</c:f>
              <c:numCache>
                <c:formatCode>0.00000000000000%</c:formatCode>
                <c:ptCount val="21"/>
                <c:pt idx="0">
                  <c:v>4.1201585853768236E-15</c:v>
                </c:pt>
                <c:pt idx="1">
                  <c:v>3.570998163534811E-15</c:v>
                </c:pt>
                <c:pt idx="2">
                  <c:v>3.6435148889369356E-15</c:v>
                </c:pt>
                <c:pt idx="3">
                  <c:v>3.9352520886955915E-15</c:v>
                </c:pt>
                <c:pt idx="4">
                  <c:v>2.8732025140203462E-15</c:v>
                </c:pt>
                <c:pt idx="5">
                  <c:v>4.1287925918551383E-15</c:v>
                </c:pt>
                <c:pt idx="6">
                  <c:v>5.3364368702198241E-15</c:v>
                </c:pt>
                <c:pt idx="7">
                  <c:v>5.5271018882125823E-15</c:v>
                </c:pt>
                <c:pt idx="8">
                  <c:v>5.4856086186854917E-15</c:v>
                </c:pt>
                <c:pt idx="9">
                  <c:v>6.4842899980587256E-15</c:v>
                </c:pt>
                <c:pt idx="10">
                  <c:v>6.8686952035981893E-15</c:v>
                </c:pt>
                <c:pt idx="11">
                  <c:v>5.6892213427124607E-15</c:v>
                </c:pt>
                <c:pt idx="12">
                  <c:v>5.5298718620409935E-15</c:v>
                </c:pt>
                <c:pt idx="13">
                  <c:v>4.4897271541737126E-15</c:v>
                </c:pt>
                <c:pt idx="14">
                  <c:v>3.6571390155441676E-15</c:v>
                </c:pt>
                <c:pt idx="15">
                  <c:v>3.9999049413072735E-15</c:v>
                </c:pt>
                <c:pt idx="16">
                  <c:v>4.0898293835756364E-15</c:v>
                </c:pt>
                <c:pt idx="17">
                  <c:v>5.8097105940863028E-15</c:v>
                </c:pt>
                <c:pt idx="18">
                  <c:v>5.9348501345924442E-15</c:v>
                </c:pt>
                <c:pt idx="19">
                  <c:v>4.5584939484577901E-15</c:v>
                </c:pt>
                <c:pt idx="20">
                  <c:v>4.4996220530487998E-15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'Apertura '!$Q$83</c:f>
              <c:strCache>
                <c:ptCount val="1"/>
                <c:pt idx="0">
                  <c:v>Porcentaje de 
Importaciones del PIB en Canadá (5)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'Apertura '!$Q$84:$Q$104</c:f>
              <c:numCache>
                <c:formatCode>0.00000000000000%</c:formatCode>
                <c:ptCount val="21"/>
                <c:pt idx="0">
                  <c:v>4.8972160677706184E-16</c:v>
                </c:pt>
                <c:pt idx="1">
                  <c:v>6.3440586476456904E-16</c:v>
                </c:pt>
                <c:pt idx="2">
                  <c:v>4.466042167523716E-16</c:v>
                </c:pt>
                <c:pt idx="3">
                  <c:v>1.2689890899713577E-15</c:v>
                </c:pt>
                <c:pt idx="4">
                  <c:v>8.3405281519453902E-16</c:v>
                </c:pt>
                <c:pt idx="5">
                  <c:v>8.6310915242559562E-16</c:v>
                </c:pt>
                <c:pt idx="6">
                  <c:v>1.5308053651392897E-15</c:v>
                </c:pt>
                <c:pt idx="7">
                  <c:v>1.3163762498197151E-15</c:v>
                </c:pt>
                <c:pt idx="8">
                  <c:v>1.904678069898384E-15</c:v>
                </c:pt>
                <c:pt idx="9">
                  <c:v>2.2168835475763953E-15</c:v>
                </c:pt>
                <c:pt idx="10">
                  <c:v>2.2947527513513021E-15</c:v>
                </c:pt>
                <c:pt idx="11">
                  <c:v>1.7313604408492627E-15</c:v>
                </c:pt>
                <c:pt idx="12">
                  <c:v>1.0658237656781785E-15</c:v>
                </c:pt>
                <c:pt idx="13">
                  <c:v>1.2640523152438098E-15</c:v>
                </c:pt>
                <c:pt idx="14">
                  <c:v>2.3701063330179779E-15</c:v>
                </c:pt>
                <c:pt idx="15">
                  <c:v>2.8547166258255214E-15</c:v>
                </c:pt>
                <c:pt idx="16">
                  <c:v>3.3579731541467766E-15</c:v>
                </c:pt>
                <c:pt idx="17">
                  <c:v>3.0697367288122917E-15</c:v>
                </c:pt>
                <c:pt idx="18">
                  <c:v>3.2633092234821463E-15</c:v>
                </c:pt>
                <c:pt idx="19">
                  <c:v>2.9971843721757556E-15</c:v>
                </c:pt>
                <c:pt idx="20">
                  <c:v>3.2794387956129675E-15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'Apertura '!$R$83</c:f>
              <c:strCache>
                <c:ptCount val="1"/>
                <c:pt idx="0">
                  <c:v>Porcentaje de 
Importaciones del PIB en Canadá (6)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'!$R$84:$R$104</c:f>
              <c:numCache>
                <c:formatCode>0.00000000000000%</c:formatCode>
                <c:ptCount val="21"/>
                <c:pt idx="0">
                  <c:v>1.2188686512601522E-16</c:v>
                </c:pt>
                <c:pt idx="1">
                  <c:v>2.2294201559892383E-17</c:v>
                </c:pt>
                <c:pt idx="2">
                  <c:v>1.8961838657312347E-17</c:v>
                </c:pt>
                <c:pt idx="3">
                  <c:v>0</c:v>
                </c:pt>
                <c:pt idx="4">
                  <c:v>2.3224044971873028E-16</c:v>
                </c:pt>
                <c:pt idx="5">
                  <c:v>3.6147080850567505E-18</c:v>
                </c:pt>
                <c:pt idx="6">
                  <c:v>2.2073090367622456E-17</c:v>
                </c:pt>
                <c:pt idx="7">
                  <c:v>3.9921242517650789E-17</c:v>
                </c:pt>
                <c:pt idx="8">
                  <c:v>8.0027636470581469E-17</c:v>
                </c:pt>
                <c:pt idx="9">
                  <c:v>2.8807405000289474E-17</c:v>
                </c:pt>
                <c:pt idx="10">
                  <c:v>6.3153817052608092E-17</c:v>
                </c:pt>
                <c:pt idx="11">
                  <c:v>7.8803594901281194E-17</c:v>
                </c:pt>
                <c:pt idx="12">
                  <c:v>2.4218196821475726E-17</c:v>
                </c:pt>
                <c:pt idx="13">
                  <c:v>3.9618590739326694E-17</c:v>
                </c:pt>
                <c:pt idx="14">
                  <c:v>3.9865740390224065E-17</c:v>
                </c:pt>
                <c:pt idx="15">
                  <c:v>1.0108108205670912E-17</c:v>
                </c:pt>
                <c:pt idx="16">
                  <c:v>1.4028704627071164E-17</c:v>
                </c:pt>
                <c:pt idx="17">
                  <c:v>5.3589890835510775E-17</c:v>
                </c:pt>
                <c:pt idx="18">
                  <c:v>0</c:v>
                </c:pt>
                <c:pt idx="19">
                  <c:v>3.1649465150885577E-17</c:v>
                </c:pt>
                <c:pt idx="20">
                  <c:v>4.0205322291500157E-17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'Apertura '!$S$83</c:f>
              <c:strCache>
                <c:ptCount val="1"/>
                <c:pt idx="0">
                  <c:v>Porcentaje de 
Importaciones del PIB en Canadá (7)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'!$S$84:$S$104</c:f>
              <c:numCache>
                <c:formatCode>0.00000000000000%</c:formatCode>
                <c:ptCount val="21"/>
                <c:pt idx="0">
                  <c:v>1.2985841204592546E-15</c:v>
                </c:pt>
                <c:pt idx="1">
                  <c:v>1.4744838818121614E-15</c:v>
                </c:pt>
                <c:pt idx="2">
                  <c:v>3.1448972837744052E-15</c:v>
                </c:pt>
                <c:pt idx="3">
                  <c:v>2.4261753798363531E-15</c:v>
                </c:pt>
                <c:pt idx="4">
                  <c:v>2.4469534805061645E-15</c:v>
                </c:pt>
                <c:pt idx="5">
                  <c:v>3.8710523383247198E-15</c:v>
                </c:pt>
                <c:pt idx="6">
                  <c:v>2.5831205732816582E-15</c:v>
                </c:pt>
                <c:pt idx="7">
                  <c:v>2.1977171553911585E-15</c:v>
                </c:pt>
                <c:pt idx="8">
                  <c:v>3.2421062439312237E-15</c:v>
                </c:pt>
                <c:pt idx="9">
                  <c:v>1.5439439072907719E-15</c:v>
                </c:pt>
                <c:pt idx="10">
                  <c:v>2.2047612363337967E-15</c:v>
                </c:pt>
                <c:pt idx="11">
                  <c:v>3.0047102360355218E-15</c:v>
                </c:pt>
                <c:pt idx="12">
                  <c:v>2.656063470381035E-15</c:v>
                </c:pt>
                <c:pt idx="13">
                  <c:v>3.8342908592409068E-15</c:v>
                </c:pt>
                <c:pt idx="14">
                  <c:v>5.0792705399792641E-15</c:v>
                </c:pt>
                <c:pt idx="15">
                  <c:v>3.6809697911897438E-15</c:v>
                </c:pt>
                <c:pt idx="16">
                  <c:v>2.9850015214127255E-15</c:v>
                </c:pt>
                <c:pt idx="17">
                  <c:v>3.3569028671397841E-15</c:v>
                </c:pt>
                <c:pt idx="18">
                  <c:v>4.8049054538839403E-15</c:v>
                </c:pt>
                <c:pt idx="19">
                  <c:v>3.8702421889266419E-15</c:v>
                </c:pt>
                <c:pt idx="20">
                  <c:v>3.4818056025299555E-15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'Apertura '!$T$83</c:f>
              <c:strCache>
                <c:ptCount val="1"/>
                <c:pt idx="0">
                  <c:v>Porcentaje de 
Importaciones del PIB en Canadá (8)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'!$T$84:$T$104</c:f>
              <c:numCache>
                <c:formatCode>0.00000000000000%</c:formatCode>
                <c:ptCount val="21"/>
                <c:pt idx="0">
                  <c:v>1.4719260741200132E-15</c:v>
                </c:pt>
                <c:pt idx="1">
                  <c:v>9.463280443993752E-16</c:v>
                </c:pt>
                <c:pt idx="2">
                  <c:v>8.5652334820965991E-16</c:v>
                </c:pt>
                <c:pt idx="3">
                  <c:v>8.6189658320045631E-16</c:v>
                </c:pt>
                <c:pt idx="4">
                  <c:v>6.6568219614448926E-16</c:v>
                </c:pt>
                <c:pt idx="5">
                  <c:v>1.6914643324966046E-15</c:v>
                </c:pt>
                <c:pt idx="6">
                  <c:v>8.0732045650531354E-16</c:v>
                </c:pt>
                <c:pt idx="7">
                  <c:v>1.2500541634854164E-15</c:v>
                </c:pt>
                <c:pt idx="8">
                  <c:v>1.501564761598475E-15</c:v>
                </c:pt>
                <c:pt idx="9">
                  <c:v>2.6828158394871426E-15</c:v>
                </c:pt>
                <c:pt idx="10">
                  <c:v>3.1088380794054456E-15</c:v>
                </c:pt>
                <c:pt idx="11">
                  <c:v>3.6442969372872243E-15</c:v>
                </c:pt>
                <c:pt idx="12">
                  <c:v>2.896790693252306E-15</c:v>
                </c:pt>
                <c:pt idx="13">
                  <c:v>3.2216487575684428E-15</c:v>
                </c:pt>
                <c:pt idx="14">
                  <c:v>3.3453483653406942E-15</c:v>
                </c:pt>
                <c:pt idx="15">
                  <c:v>2.2704010694704572E-15</c:v>
                </c:pt>
                <c:pt idx="16">
                  <c:v>2.3960280860961758E-15</c:v>
                </c:pt>
                <c:pt idx="17">
                  <c:v>2.4790823960772113E-15</c:v>
                </c:pt>
                <c:pt idx="18">
                  <c:v>1.9872508904337228E-15</c:v>
                </c:pt>
                <c:pt idx="19">
                  <c:v>2.7348903533603156E-15</c:v>
                </c:pt>
                <c:pt idx="20">
                  <c:v>1.8730425538651657E-15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'Apertura '!$U$83</c:f>
              <c:strCache>
                <c:ptCount val="1"/>
                <c:pt idx="0">
                  <c:v>Porcentaje de 
Importaciones del PIB en Canadá (9)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'!$U$84:$U$104</c:f>
              <c:numCache>
                <c:formatCode>0.00000000000000%</c:formatCode>
                <c:ptCount val="21"/>
                <c:pt idx="0">
                  <c:v>6.669215697959428E-16</c:v>
                </c:pt>
                <c:pt idx="1">
                  <c:v>5.1390750716499686E-16</c:v>
                </c:pt>
                <c:pt idx="2">
                  <c:v>7.3800479554702044E-18</c:v>
                </c:pt>
                <c:pt idx="3">
                  <c:v>2.9846120179168791E-17</c:v>
                </c:pt>
                <c:pt idx="4">
                  <c:v>1.1563926588732021E-16</c:v>
                </c:pt>
                <c:pt idx="5">
                  <c:v>7.8676290296111211E-17</c:v>
                </c:pt>
                <c:pt idx="6">
                  <c:v>3.0524982016126677E-17</c:v>
                </c:pt>
                <c:pt idx="7">
                  <c:v>4.0321834153140559E-16</c:v>
                </c:pt>
                <c:pt idx="8">
                  <c:v>8.0519426415372757E-16</c:v>
                </c:pt>
                <c:pt idx="9">
                  <c:v>7.6595077953061022E-16</c:v>
                </c:pt>
                <c:pt idx="10">
                  <c:v>5.8193978188161291E-16</c:v>
                </c:pt>
                <c:pt idx="11">
                  <c:v>4.1068964812794007E-16</c:v>
                </c:pt>
                <c:pt idx="12">
                  <c:v>3.868212246268872E-16</c:v>
                </c:pt>
                <c:pt idx="13">
                  <c:v>1.9681934207145058E-16</c:v>
                </c:pt>
                <c:pt idx="14">
                  <c:v>3.3731762398165705E-16</c:v>
                </c:pt>
                <c:pt idx="15">
                  <c:v>4.595215419241925E-15</c:v>
                </c:pt>
                <c:pt idx="16">
                  <c:v>3.4359418362248415E-16</c:v>
                </c:pt>
                <c:pt idx="17">
                  <c:v>4.9845621490266374E-16</c:v>
                </c:pt>
                <c:pt idx="18">
                  <c:v>1.075779530808401E-15</c:v>
                </c:pt>
                <c:pt idx="19">
                  <c:v>7.4200139076698754E-16</c:v>
                </c:pt>
                <c:pt idx="20">
                  <c:v>8.8559628619108758E-16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'Apertura '!$V$83</c:f>
              <c:strCache>
                <c:ptCount val="1"/>
                <c:pt idx="0">
                  <c:v>Porcentaje de 
Importaciones del PIB en Canadá (10)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'!$V$84:$V$104</c:f>
              <c:numCache>
                <c:formatCode>0.00000000000000%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5.1978614035473339E-18</c:v>
                </c:pt>
                <c:pt idx="4">
                  <c:v>1.1466974384881072E-17</c:v>
                </c:pt>
                <c:pt idx="5">
                  <c:v>5.6038819442634799E-16</c:v>
                </c:pt>
                <c:pt idx="6">
                  <c:v>8.4646781714217867E-18</c:v>
                </c:pt>
                <c:pt idx="7">
                  <c:v>1.212925821852141E-16</c:v>
                </c:pt>
                <c:pt idx="8">
                  <c:v>2.7501083383781625E-16</c:v>
                </c:pt>
                <c:pt idx="9">
                  <c:v>1.0894743853525387E-15</c:v>
                </c:pt>
                <c:pt idx="10">
                  <c:v>7.5365736891009151E-16</c:v>
                </c:pt>
                <c:pt idx="11">
                  <c:v>2.1543140376487044E-15</c:v>
                </c:pt>
                <c:pt idx="12">
                  <c:v>1.5461602520865503E-15</c:v>
                </c:pt>
                <c:pt idx="13">
                  <c:v>1.0215857935682725E-15</c:v>
                </c:pt>
                <c:pt idx="14">
                  <c:v>4.7005509677830737E-15</c:v>
                </c:pt>
                <c:pt idx="15">
                  <c:v>1.7865589415034073E-15</c:v>
                </c:pt>
                <c:pt idx="16">
                  <c:v>2.0799884949549221E-15</c:v>
                </c:pt>
                <c:pt idx="17">
                  <c:v>2.8550182751609354E-15</c:v>
                </c:pt>
                <c:pt idx="18">
                  <c:v>2.3424282016302E-15</c:v>
                </c:pt>
                <c:pt idx="19">
                  <c:v>4.1430821981359823E-15</c:v>
                </c:pt>
                <c:pt idx="20">
                  <c:v>1.740167182868326E-15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958480"/>
        <c:axId val="457958088"/>
      </c:lineChart>
      <c:catAx>
        <c:axId val="45578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5785896"/>
        <c:crosses val="autoZero"/>
        <c:auto val="1"/>
        <c:lblAlgn val="ctr"/>
        <c:lblOffset val="100"/>
        <c:noMultiLvlLbl val="0"/>
      </c:catAx>
      <c:valAx>
        <c:axId val="45578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Miles de dólares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5785504"/>
        <c:crosses val="autoZero"/>
        <c:crossBetween val="between"/>
      </c:valAx>
      <c:valAx>
        <c:axId val="45795808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Importaciones (%)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7958480"/>
        <c:crosses val="max"/>
        <c:crossBetween val="between"/>
      </c:valAx>
      <c:catAx>
        <c:axId val="457958480"/>
        <c:scaling>
          <c:orientation val="minMax"/>
        </c:scaling>
        <c:delete val="1"/>
        <c:axPos val="b"/>
        <c:majorTickMark val="none"/>
        <c:minorTickMark val="none"/>
        <c:tickLblPos val="nextTo"/>
        <c:crossAx val="457958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'Apertura '!$L$108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'Apertura '!$A$109:$A$129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'!$L$109:$L$129</c:f>
              <c:numCache>
                <c:formatCode>"$"\ #,##0</c:formatCode>
                <c:ptCount val="21"/>
                <c:pt idx="0">
                  <c:v>92507.277798198498</c:v>
                </c:pt>
                <c:pt idx="1">
                  <c:v>97160.111573336981</c:v>
                </c:pt>
                <c:pt idx="2">
                  <c:v>106659.5079635281</c:v>
                </c:pt>
                <c:pt idx="3">
                  <c:v>98443.743190849113</c:v>
                </c:pt>
                <c:pt idx="4">
                  <c:v>86186.156584381664</c:v>
                </c:pt>
                <c:pt idx="5">
                  <c:v>99886.577575544405</c:v>
                </c:pt>
                <c:pt idx="6">
                  <c:v>98203.544965267793</c:v>
                </c:pt>
                <c:pt idx="7">
                  <c:v>97933.392356425305</c:v>
                </c:pt>
                <c:pt idx="8">
                  <c:v>94684.582573316715</c:v>
                </c:pt>
                <c:pt idx="9">
                  <c:v>117074.86551527939</c:v>
                </c:pt>
                <c:pt idx="10">
                  <c:v>146566.26631057015</c:v>
                </c:pt>
                <c:pt idx="11">
                  <c:v>162590.1460964143</c:v>
                </c:pt>
                <c:pt idx="12">
                  <c:v>207416.49464237894</c:v>
                </c:pt>
                <c:pt idx="13">
                  <c:v>243982.43787084011</c:v>
                </c:pt>
                <c:pt idx="14">
                  <c:v>233821.6705442575</c:v>
                </c:pt>
                <c:pt idx="15">
                  <c:v>287018.18463752925</c:v>
                </c:pt>
                <c:pt idx="16">
                  <c:v>335415.15670218616</c:v>
                </c:pt>
                <c:pt idx="17">
                  <c:v>369659.70037551981</c:v>
                </c:pt>
                <c:pt idx="18">
                  <c:v>380191.88186037214</c:v>
                </c:pt>
                <c:pt idx="19">
                  <c:v>378416.02053371473</c:v>
                </c:pt>
                <c:pt idx="20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7959264"/>
        <c:axId val="457959656"/>
      </c:barChart>
      <c:lineChart>
        <c:grouping val="standard"/>
        <c:varyColors val="0"/>
        <c:ser>
          <c:idx val="1"/>
          <c:order val="1"/>
          <c:tx>
            <c:strRef>
              <c:f>'Apertura '!$M$108</c:f>
              <c:strCache>
                <c:ptCount val="1"/>
                <c:pt idx="0">
                  <c:v>Porcentaje de 
Intercambio Comercial del PIB Colombia (1)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'Apertura '!$M$109:$M$129</c:f>
              <c:numCache>
                <c:formatCode>0.00%</c:formatCode>
                <c:ptCount val="21"/>
                <c:pt idx="0">
                  <c:v>3.2652839775367645E-3</c:v>
                </c:pt>
                <c:pt idx="1">
                  <c:v>3.2041335477987643E-3</c:v>
                </c:pt>
                <c:pt idx="2">
                  <c:v>3.0317946723565923E-3</c:v>
                </c:pt>
                <c:pt idx="3">
                  <c:v>3.1765835071280442E-3</c:v>
                </c:pt>
                <c:pt idx="4">
                  <c:v>2.5443032116800272E-3</c:v>
                </c:pt>
                <c:pt idx="5">
                  <c:v>2.4197959011779931E-3</c:v>
                </c:pt>
                <c:pt idx="6">
                  <c:v>2.8978292596326129E-3</c:v>
                </c:pt>
                <c:pt idx="7">
                  <c:v>2.8764928102842104E-3</c:v>
                </c:pt>
                <c:pt idx="8">
                  <c:v>2.5621757566724203E-3</c:v>
                </c:pt>
                <c:pt idx="9">
                  <c:v>2.5690181635164631E-3</c:v>
                </c:pt>
                <c:pt idx="10">
                  <c:v>2.4106240807917705E-3</c:v>
                </c:pt>
                <c:pt idx="11">
                  <c:v>2.2377712840250903E-3</c:v>
                </c:pt>
                <c:pt idx="12">
                  <c:v>2.0423386950511498E-3</c:v>
                </c:pt>
                <c:pt idx="13">
                  <c:v>2.0774334268613263E-3</c:v>
                </c:pt>
                <c:pt idx="14">
                  <c:v>2.3332840182438727E-3</c:v>
                </c:pt>
                <c:pt idx="15">
                  <c:v>2.5906674691676458E-3</c:v>
                </c:pt>
                <c:pt idx="16">
                  <c:v>2.5462843432514249E-3</c:v>
                </c:pt>
                <c:pt idx="17">
                  <c:v>2.1238610056829245E-3</c:v>
                </c:pt>
                <c:pt idx="18">
                  <c:v>1.7384087313119703E-3</c:v>
                </c:pt>
                <c:pt idx="19">
                  <c:v>2.7806882713789591E-3</c:v>
                </c:pt>
                <c:pt idx="20">
                  <c:v>2.4771419832723706E-3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'Apertura '!$N$108</c:f>
              <c:strCache>
                <c:ptCount val="1"/>
                <c:pt idx="0">
                  <c:v>Porcentaje de 
Intercambio Comercial del PIB Colombia (2)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'Apertura '!$N$109:$N$129</c:f>
              <c:numCache>
                <c:formatCode>0.00%</c:formatCode>
                <c:ptCount val="21"/>
                <c:pt idx="0">
                  <c:v>9.4516975400288708E-4</c:v>
                </c:pt>
                <c:pt idx="1">
                  <c:v>1.0058887996050843E-3</c:v>
                </c:pt>
                <c:pt idx="2">
                  <c:v>8.3751106399764777E-4</c:v>
                </c:pt>
                <c:pt idx="3">
                  <c:v>8.0558033887695338E-4</c:v>
                </c:pt>
                <c:pt idx="4">
                  <c:v>6.5705469699831238E-4</c:v>
                </c:pt>
                <c:pt idx="5">
                  <c:v>7.9794814212870077E-4</c:v>
                </c:pt>
                <c:pt idx="6">
                  <c:v>5.7462203650548353E-4</c:v>
                </c:pt>
                <c:pt idx="7">
                  <c:v>5.4540483807202268E-4</c:v>
                </c:pt>
                <c:pt idx="8">
                  <c:v>7.3833869358686172E-4</c:v>
                </c:pt>
                <c:pt idx="9">
                  <c:v>5.8337677091831761E-4</c:v>
                </c:pt>
                <c:pt idx="10">
                  <c:v>4.9898887950811913E-4</c:v>
                </c:pt>
                <c:pt idx="11">
                  <c:v>5.7332071615658477E-4</c:v>
                </c:pt>
                <c:pt idx="12">
                  <c:v>4.411615776159397E-4</c:v>
                </c:pt>
                <c:pt idx="13">
                  <c:v>3.6762669798177288E-4</c:v>
                </c:pt>
                <c:pt idx="14">
                  <c:v>3.4883358249106975E-4</c:v>
                </c:pt>
                <c:pt idx="15">
                  <c:v>3.6614128520363789E-4</c:v>
                </c:pt>
                <c:pt idx="16">
                  <c:v>4.1232364500091957E-4</c:v>
                </c:pt>
                <c:pt idx="17">
                  <c:v>3.0107911921948438E-4</c:v>
                </c:pt>
                <c:pt idx="18">
                  <c:v>3.0998597977240002E-4</c:v>
                </c:pt>
                <c:pt idx="19">
                  <c:v>2.4914389160117544E-4</c:v>
                </c:pt>
                <c:pt idx="20">
                  <c:v>2.998437768225163E-4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'Apertura '!$O$108</c:f>
              <c:strCache>
                <c:ptCount val="1"/>
                <c:pt idx="0">
                  <c:v>Porcentaje de 
Intercambio Comercial del PIB Colombia (3)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'Apertura '!$O$109:$O$129</c:f>
              <c:numCache>
                <c:formatCode>0.00%</c:formatCode>
                <c:ptCount val="21"/>
                <c:pt idx="0">
                  <c:v>1.883255827504122E-4</c:v>
                </c:pt>
                <c:pt idx="1">
                  <c:v>7.0515089876452402E-5</c:v>
                </c:pt>
                <c:pt idx="2">
                  <c:v>8.9972138285894331E-5</c:v>
                </c:pt>
                <c:pt idx="3">
                  <c:v>1.4624443904057345E-4</c:v>
                </c:pt>
                <c:pt idx="4">
                  <c:v>8.2186099029314536E-5</c:v>
                </c:pt>
                <c:pt idx="5">
                  <c:v>7.5889876137431435E-5</c:v>
                </c:pt>
                <c:pt idx="6">
                  <c:v>8.1758830629176008E-5</c:v>
                </c:pt>
                <c:pt idx="7">
                  <c:v>8.1660246904285931E-5</c:v>
                </c:pt>
                <c:pt idx="8">
                  <c:v>8.8717632498358577E-5</c:v>
                </c:pt>
                <c:pt idx="9">
                  <c:v>1.2792194920817937E-4</c:v>
                </c:pt>
                <c:pt idx="10">
                  <c:v>3.2677311911947067E-4</c:v>
                </c:pt>
                <c:pt idx="11">
                  <c:v>2.7818741225054777E-4</c:v>
                </c:pt>
                <c:pt idx="12">
                  <c:v>1.8170075174098386E-4</c:v>
                </c:pt>
                <c:pt idx="13">
                  <c:v>3.3129337384025083E-4</c:v>
                </c:pt>
                <c:pt idx="14">
                  <c:v>1.7952410442664558E-4</c:v>
                </c:pt>
                <c:pt idx="15">
                  <c:v>1.8058365209666521E-4</c:v>
                </c:pt>
                <c:pt idx="16">
                  <c:v>2.1950230789770427E-4</c:v>
                </c:pt>
                <c:pt idx="17">
                  <c:v>1.3447467481443633E-4</c:v>
                </c:pt>
                <c:pt idx="18">
                  <c:v>8.5304788311894896E-5</c:v>
                </c:pt>
                <c:pt idx="19">
                  <c:v>1.7338695097385366E-4</c:v>
                </c:pt>
                <c:pt idx="20">
                  <c:v>1.1147233857570181E-4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'Apertura '!$P$108</c:f>
              <c:strCache>
                <c:ptCount val="1"/>
                <c:pt idx="0">
                  <c:v>Porcentaje de 
Intercambio Comercial del PIB Colombia (4)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'Apertura '!$P$109:$P$129</c:f>
              <c:numCache>
                <c:formatCode>0.00%</c:formatCode>
                <c:ptCount val="21"/>
                <c:pt idx="0">
                  <c:v>7.1926265244933794E-5</c:v>
                </c:pt>
                <c:pt idx="1">
                  <c:v>6.1097325886861565E-5</c:v>
                </c:pt>
                <c:pt idx="2">
                  <c:v>7.0469545036436481E-5</c:v>
                </c:pt>
                <c:pt idx="3">
                  <c:v>8.3177383697465354E-5</c:v>
                </c:pt>
                <c:pt idx="4">
                  <c:v>6.8525297264157746E-5</c:v>
                </c:pt>
                <c:pt idx="5">
                  <c:v>8.8982275854610065E-5</c:v>
                </c:pt>
                <c:pt idx="6">
                  <c:v>1.1375833737927768E-4</c:v>
                </c:pt>
                <c:pt idx="7">
                  <c:v>1.0343131955579015E-4</c:v>
                </c:pt>
                <c:pt idx="8">
                  <c:v>1.0558216267425653E-4</c:v>
                </c:pt>
                <c:pt idx="9">
                  <c:v>1.3712151561604712E-4</c:v>
                </c:pt>
                <c:pt idx="10">
                  <c:v>1.1937016231911916E-4</c:v>
                </c:pt>
                <c:pt idx="11">
                  <c:v>8.7008243363107381E-5</c:v>
                </c:pt>
                <c:pt idx="12">
                  <c:v>7.5068889901192361E-5</c:v>
                </c:pt>
                <c:pt idx="13">
                  <c:v>4.8176885609375386E-5</c:v>
                </c:pt>
                <c:pt idx="14">
                  <c:v>4.0968054747461289E-5</c:v>
                </c:pt>
                <c:pt idx="15">
                  <c:v>4.3332595862198766E-5</c:v>
                </c:pt>
                <c:pt idx="16">
                  <c:v>3.7705475579415197E-5</c:v>
                </c:pt>
                <c:pt idx="17">
                  <c:v>4.1198661862597106E-5</c:v>
                </c:pt>
                <c:pt idx="18">
                  <c:v>3.9715884847708148E-5</c:v>
                </c:pt>
                <c:pt idx="19">
                  <c:v>3.5964811904118253E-5</c:v>
                </c:pt>
                <c:pt idx="20">
                  <c:v>4.03211062883209E-5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'Apertura '!$Q$108</c:f>
              <c:strCache>
                <c:ptCount val="1"/>
                <c:pt idx="0">
                  <c:v>Porcentaje de 
Intercambio Comercial del PIB Colombia (5)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'Apertura '!$Q$109:$Q$129</c:f>
              <c:numCache>
                <c:formatCode>0.00%</c:formatCode>
                <c:ptCount val="21"/>
                <c:pt idx="0">
                  <c:v>1.1413642527707821E-4</c:v>
                </c:pt>
                <c:pt idx="1">
                  <c:v>7.9679725297109516E-5</c:v>
                </c:pt>
                <c:pt idx="2">
                  <c:v>1.0004157344930474E-4</c:v>
                </c:pt>
                <c:pt idx="3">
                  <c:v>1.1365435361706195E-4</c:v>
                </c:pt>
                <c:pt idx="4">
                  <c:v>1.0575537141021232E-4</c:v>
                </c:pt>
                <c:pt idx="5">
                  <c:v>1.0013177188332041E-4</c:v>
                </c:pt>
                <c:pt idx="6">
                  <c:v>9.736497805024962E-5</c:v>
                </c:pt>
                <c:pt idx="7">
                  <c:v>7.0503704955616111E-5</c:v>
                </c:pt>
                <c:pt idx="8">
                  <c:v>9.0069256981688839E-5</c:v>
                </c:pt>
                <c:pt idx="9">
                  <c:v>8.0899610333217965E-5</c:v>
                </c:pt>
                <c:pt idx="10">
                  <c:v>8.0535905683699085E-5</c:v>
                </c:pt>
                <c:pt idx="11">
                  <c:v>7.8488680319117039E-5</c:v>
                </c:pt>
                <c:pt idx="12">
                  <c:v>7.8001216961528917E-5</c:v>
                </c:pt>
                <c:pt idx="13">
                  <c:v>9.5841308104228592E-5</c:v>
                </c:pt>
                <c:pt idx="14">
                  <c:v>8.6881130190859948E-5</c:v>
                </c:pt>
                <c:pt idx="15">
                  <c:v>1.270951492013242E-4</c:v>
                </c:pt>
                <c:pt idx="16">
                  <c:v>1.0943685539109913E-4</c:v>
                </c:pt>
                <c:pt idx="17">
                  <c:v>1.1385289215255541E-4</c:v>
                </c:pt>
                <c:pt idx="18">
                  <c:v>9.4659959134048988E-5</c:v>
                </c:pt>
                <c:pt idx="19">
                  <c:v>8.343802134874708E-5</c:v>
                </c:pt>
                <c:pt idx="20">
                  <c:v>1.0648817251059041E-4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'Apertura '!$R$108</c:f>
              <c:strCache>
                <c:ptCount val="1"/>
                <c:pt idx="0">
                  <c:v>Porcentaje de 
Intercambio Comercial del PIB Colombia (6)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'!$R$109:$R$129</c:f>
              <c:numCache>
                <c:formatCode>0.00%</c:formatCode>
                <c:ptCount val="21"/>
                <c:pt idx="0">
                  <c:v>1.1364044267882157E-4</c:v>
                </c:pt>
                <c:pt idx="1">
                  <c:v>3.6986659873146706E-5</c:v>
                </c:pt>
                <c:pt idx="2">
                  <c:v>1.3888158948816148E-4</c:v>
                </c:pt>
                <c:pt idx="3">
                  <c:v>0</c:v>
                </c:pt>
                <c:pt idx="4">
                  <c:v>2.5000244649387955E-5</c:v>
                </c:pt>
                <c:pt idx="5">
                  <c:v>3.4078142255155221E-5</c:v>
                </c:pt>
                <c:pt idx="6">
                  <c:v>2.6485052051022029E-5</c:v>
                </c:pt>
                <c:pt idx="7">
                  <c:v>4.6827490497924318E-5</c:v>
                </c:pt>
                <c:pt idx="8">
                  <c:v>1.144628059336689E-4</c:v>
                </c:pt>
                <c:pt idx="9">
                  <c:v>1.7948651837022659E-4</c:v>
                </c:pt>
                <c:pt idx="10">
                  <c:v>2.7570437602861801E-4</c:v>
                </c:pt>
                <c:pt idx="11">
                  <c:v>3.8476662640368742E-4</c:v>
                </c:pt>
                <c:pt idx="12">
                  <c:v>3.1240061747124325E-4</c:v>
                </c:pt>
                <c:pt idx="13">
                  <c:v>3.3236127037523802E-4</c:v>
                </c:pt>
                <c:pt idx="14">
                  <c:v>2.8231342221766189E-4</c:v>
                </c:pt>
                <c:pt idx="15">
                  <c:v>9.1997515883345191E-5</c:v>
                </c:pt>
                <c:pt idx="16">
                  <c:v>1.3390655759745295E-4</c:v>
                </c:pt>
                <c:pt idx="17">
                  <c:v>2.6853978916056576E-4</c:v>
                </c:pt>
                <c:pt idx="18">
                  <c:v>0</c:v>
                </c:pt>
                <c:pt idx="19">
                  <c:v>1.3320329020136999E-4</c:v>
                </c:pt>
                <c:pt idx="20">
                  <c:v>6.8000292443472378E-5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'Apertura '!$S$108</c:f>
              <c:strCache>
                <c:ptCount val="1"/>
                <c:pt idx="0">
                  <c:v>Porcentaje de 
Intercambio Comercial del PIB Colombia (7)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'!$S$109:$S$129</c:f>
              <c:numCache>
                <c:formatCode>0.00%</c:formatCode>
                <c:ptCount val="21"/>
                <c:pt idx="0">
                  <c:v>2.6582793900437193E-4</c:v>
                </c:pt>
                <c:pt idx="1">
                  <c:v>1.631392012969835E-4</c:v>
                </c:pt>
                <c:pt idx="2">
                  <c:v>2.1450367095096065E-4</c:v>
                </c:pt>
                <c:pt idx="3">
                  <c:v>1.814426638102518E-4</c:v>
                </c:pt>
                <c:pt idx="4">
                  <c:v>1.9070754111082537E-4</c:v>
                </c:pt>
                <c:pt idx="5">
                  <c:v>2.1168901281063592E-4</c:v>
                </c:pt>
                <c:pt idx="6">
                  <c:v>2.3402575750323709E-4</c:v>
                </c:pt>
                <c:pt idx="7">
                  <c:v>1.8360932433093906E-4</c:v>
                </c:pt>
                <c:pt idx="8">
                  <c:v>2.9218969179673588E-4</c:v>
                </c:pt>
                <c:pt idx="9">
                  <c:v>3.0875532370594439E-4</c:v>
                </c:pt>
                <c:pt idx="10">
                  <c:v>3.924904921716718E-4</c:v>
                </c:pt>
                <c:pt idx="11">
                  <c:v>3.7184297727458233E-4</c:v>
                </c:pt>
                <c:pt idx="12">
                  <c:v>3.1199456972588329E-4</c:v>
                </c:pt>
                <c:pt idx="13">
                  <c:v>5.0659461836114492E-4</c:v>
                </c:pt>
                <c:pt idx="14">
                  <c:v>2.9634020165331392E-4</c:v>
                </c:pt>
                <c:pt idx="15">
                  <c:v>3.9425169573455669E-4</c:v>
                </c:pt>
                <c:pt idx="16">
                  <c:v>4.1505411493258454E-4</c:v>
                </c:pt>
                <c:pt idx="17">
                  <c:v>4.0576400361637356E-4</c:v>
                </c:pt>
                <c:pt idx="18">
                  <c:v>3.3899336663725213E-4</c:v>
                </c:pt>
                <c:pt idx="19">
                  <c:v>3.791922228811019E-4</c:v>
                </c:pt>
                <c:pt idx="20">
                  <c:v>5.6158845384185875E-4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'Apertura '!$T$108</c:f>
              <c:strCache>
                <c:ptCount val="1"/>
                <c:pt idx="0">
                  <c:v>Porcentaje de 
Intercambio Comercial del PIB Colombia (8)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'!$T$109:$T$129</c:f>
              <c:numCache>
                <c:formatCode>0.00%</c:formatCode>
                <c:ptCount val="21"/>
                <c:pt idx="0">
                  <c:v>3.5293398289400115E-4</c:v>
                </c:pt>
                <c:pt idx="1">
                  <c:v>3.2980249282457111E-4</c:v>
                </c:pt>
                <c:pt idx="2">
                  <c:v>3.1226485698198508E-4</c:v>
                </c:pt>
                <c:pt idx="3">
                  <c:v>2.8527040002487912E-4</c:v>
                </c:pt>
                <c:pt idx="4">
                  <c:v>2.6558572637578324E-4</c:v>
                </c:pt>
                <c:pt idx="5">
                  <c:v>2.575820057558897E-4</c:v>
                </c:pt>
                <c:pt idx="6">
                  <c:v>2.4466261384451719E-4</c:v>
                </c:pt>
                <c:pt idx="7">
                  <c:v>3.0871198548874153E-4</c:v>
                </c:pt>
                <c:pt idx="8">
                  <c:v>8.1599095544593249E-4</c:v>
                </c:pt>
                <c:pt idx="9">
                  <c:v>2.8944019581707335E-4</c:v>
                </c:pt>
                <c:pt idx="10">
                  <c:v>3.6052633617637006E-4</c:v>
                </c:pt>
                <c:pt idx="11">
                  <c:v>3.6771232104402727E-4</c:v>
                </c:pt>
                <c:pt idx="12">
                  <c:v>4.0396835432238685E-4</c:v>
                </c:pt>
                <c:pt idx="13">
                  <c:v>4.5604573415609039E-4</c:v>
                </c:pt>
                <c:pt idx="14">
                  <c:v>6.1102002080238216E-4</c:v>
                </c:pt>
                <c:pt idx="15">
                  <c:v>4.4480947143202938E-4</c:v>
                </c:pt>
                <c:pt idx="16">
                  <c:v>5.8355904642017108E-4</c:v>
                </c:pt>
                <c:pt idx="17">
                  <c:v>5.3173882573708062E-4</c:v>
                </c:pt>
                <c:pt idx="18">
                  <c:v>3.7593488661730808E-4</c:v>
                </c:pt>
                <c:pt idx="19">
                  <c:v>5.590777782124868E-4</c:v>
                </c:pt>
                <c:pt idx="20">
                  <c:v>3.5445418322076916E-4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'Apertura '!$U$108</c:f>
              <c:strCache>
                <c:ptCount val="1"/>
                <c:pt idx="0">
                  <c:v>Porcentaje de 
Intercambio Comercial del PIB Colombia (9)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'!$U$109:$U$129</c:f>
              <c:numCache>
                <c:formatCode>0.00%</c:formatCode>
                <c:ptCount val="21"/>
                <c:pt idx="0">
                  <c:v>1.6796884926066427E-3</c:v>
                </c:pt>
                <c:pt idx="1">
                  <c:v>8.9354884009648161E-4</c:v>
                </c:pt>
                <c:pt idx="2">
                  <c:v>6.1598328413877638E-4</c:v>
                </c:pt>
                <c:pt idx="3">
                  <c:v>1.573858774342118E-3</c:v>
                </c:pt>
                <c:pt idx="4">
                  <c:v>3.9102733357188816E-4</c:v>
                </c:pt>
                <c:pt idx="5">
                  <c:v>3.4458047152500419E-4</c:v>
                </c:pt>
                <c:pt idx="6">
                  <c:v>4.2797882718861781E-4</c:v>
                </c:pt>
                <c:pt idx="7">
                  <c:v>1.5098895937540603E-4</c:v>
                </c:pt>
                <c:pt idx="8">
                  <c:v>1.6318224762765379E-4</c:v>
                </c:pt>
                <c:pt idx="9">
                  <c:v>1.9372492891772745E-4</c:v>
                </c:pt>
                <c:pt idx="10">
                  <c:v>1.2574190817516166E-4</c:v>
                </c:pt>
                <c:pt idx="11">
                  <c:v>1.5069993224232895E-4</c:v>
                </c:pt>
                <c:pt idx="12">
                  <c:v>1.6412475805598038E-4</c:v>
                </c:pt>
                <c:pt idx="13">
                  <c:v>1.6124367533710036E-4</c:v>
                </c:pt>
                <c:pt idx="14">
                  <c:v>7.5883629428785478E-5</c:v>
                </c:pt>
                <c:pt idx="15">
                  <c:v>9.4522620698272782E-5</c:v>
                </c:pt>
                <c:pt idx="16">
                  <c:v>7.5806818779439715E-5</c:v>
                </c:pt>
                <c:pt idx="17">
                  <c:v>8.5814271795857212E-5</c:v>
                </c:pt>
                <c:pt idx="18">
                  <c:v>7.6608895112328397E-5</c:v>
                </c:pt>
                <c:pt idx="19">
                  <c:v>7.9115371378238577E-5</c:v>
                </c:pt>
                <c:pt idx="20">
                  <c:v>1.0237717086655039E-4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'Apertura '!$V$108</c:f>
              <c:strCache>
                <c:ptCount val="1"/>
                <c:pt idx="0">
                  <c:v>Porcentaje de 
Intercambio Comercial del PIB Colombia (10)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'!$V$109:$V$129</c:f>
              <c:numCache>
                <c:formatCode>0.00%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9.5374847559359825E-5</c:v>
                </c:pt>
                <c:pt idx="4">
                  <c:v>6.2473513304058068E-5</c:v>
                </c:pt>
                <c:pt idx="5">
                  <c:v>9.3485913990172111E-5</c:v>
                </c:pt>
                <c:pt idx="6">
                  <c:v>2.4751352925799874E-4</c:v>
                </c:pt>
                <c:pt idx="7">
                  <c:v>1.0016626366110356E-4</c:v>
                </c:pt>
                <c:pt idx="8">
                  <c:v>1.9913026479681021E-4</c:v>
                </c:pt>
                <c:pt idx="9">
                  <c:v>1.350307508825352E-4</c:v>
                </c:pt>
                <c:pt idx="10">
                  <c:v>9.1469785902795751E-5</c:v>
                </c:pt>
                <c:pt idx="11">
                  <c:v>2.3451023272584955E-4</c:v>
                </c:pt>
                <c:pt idx="12">
                  <c:v>3.9659122164719529E-4</c:v>
                </c:pt>
                <c:pt idx="13">
                  <c:v>2.1679941581697693E-4</c:v>
                </c:pt>
                <c:pt idx="14">
                  <c:v>2.7719418755812921E-4</c:v>
                </c:pt>
                <c:pt idx="15">
                  <c:v>3.8629989294936977E-4</c:v>
                </c:pt>
                <c:pt idx="16">
                  <c:v>1.5294902444003248E-4</c:v>
                </c:pt>
                <c:pt idx="17">
                  <c:v>3.163563944925614E-4</c:v>
                </c:pt>
                <c:pt idx="18">
                  <c:v>4.1324179314722992E-4</c:v>
                </c:pt>
                <c:pt idx="19">
                  <c:v>3.5744772329994082E-4</c:v>
                </c:pt>
                <c:pt idx="20">
                  <c:v>3.0417517344635359E-4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926888"/>
        <c:axId val="438926496"/>
      </c:lineChart>
      <c:catAx>
        <c:axId val="45795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7959656"/>
        <c:crosses val="autoZero"/>
        <c:auto val="1"/>
        <c:lblAlgn val="ctr"/>
        <c:lblOffset val="100"/>
        <c:noMultiLvlLbl val="0"/>
      </c:catAx>
      <c:valAx>
        <c:axId val="457959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Miles de dólares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7959264"/>
        <c:crosses val="autoZero"/>
        <c:crossBetween val="between"/>
      </c:valAx>
      <c:valAx>
        <c:axId val="4389264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Balanza Comercial (%)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8926888"/>
        <c:crosses val="max"/>
        <c:crossBetween val="between"/>
      </c:valAx>
      <c:catAx>
        <c:axId val="438926888"/>
        <c:scaling>
          <c:orientation val="minMax"/>
        </c:scaling>
        <c:delete val="1"/>
        <c:axPos val="b"/>
        <c:majorTickMark val="none"/>
        <c:minorTickMark val="none"/>
        <c:tickLblPos val="nextTo"/>
        <c:crossAx val="438926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'Apertura '!$L$133</c:f>
              <c:strCache>
                <c:ptCount val="1"/>
                <c:pt idx="0">
                  <c:v>Pib Canadá
 (US$ Miles)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'Apertura '!$A$134:$A$154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'!$L$134:$L$154</c:f>
              <c:numCache>
                <c:formatCode>"$"\ #,##0</c:formatCode>
                <c:ptCount val="21"/>
                <c:pt idx="0">
                  <c:v>1136078115.2</c:v>
                </c:pt>
                <c:pt idx="1">
                  <c:v>1154380879.3</c:v>
                </c:pt>
                <c:pt idx="2">
                  <c:v>1203786215.7</c:v>
                </c:pt>
                <c:pt idx="3">
                  <c:v>1250514297.2</c:v>
                </c:pt>
                <c:pt idx="4">
                  <c:v>1315080987.7</c:v>
                </c:pt>
                <c:pt idx="5">
                  <c:v>1383237562.3</c:v>
                </c:pt>
                <c:pt idx="6">
                  <c:v>1407732197.0999999</c:v>
                </c:pt>
                <c:pt idx="7">
                  <c:v>1450105165.8</c:v>
                </c:pt>
                <c:pt idx="8">
                  <c:v>1476240024.2</c:v>
                </c:pt>
                <c:pt idx="9">
                  <c:v>1521796218.7</c:v>
                </c:pt>
                <c:pt idx="10">
                  <c:v>1570514731</c:v>
                </c:pt>
                <c:pt idx="11">
                  <c:v>1611715812.7</c:v>
                </c:pt>
                <c:pt idx="12">
                  <c:v>1644961443.4000001</c:v>
                </c:pt>
                <c:pt idx="13">
                  <c:v>1661416995.7</c:v>
                </c:pt>
                <c:pt idx="14">
                  <c:v>1612412045.3</c:v>
                </c:pt>
                <c:pt idx="15">
                  <c:v>1662131000</c:v>
                </c:pt>
                <c:pt idx="16">
                  <c:v>1714342174.8</c:v>
                </c:pt>
                <c:pt idx="17">
                  <c:v>1744265542.3</c:v>
                </c:pt>
                <c:pt idx="18">
                  <c:v>1782954541.4000001</c:v>
                </c:pt>
                <c:pt idx="19">
                  <c:v>1827045093</c:v>
                </c:pt>
                <c:pt idx="20">
                  <c:v>1846745549.3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8927672"/>
        <c:axId val="438928064"/>
      </c:barChart>
      <c:lineChart>
        <c:grouping val="standard"/>
        <c:varyColors val="0"/>
        <c:ser>
          <c:idx val="1"/>
          <c:order val="1"/>
          <c:tx>
            <c:strRef>
              <c:f>'Apertura '!$M$133</c:f>
              <c:strCache>
                <c:ptCount val="1"/>
                <c:pt idx="0">
                  <c:v>Porcentaje de 
Intercambio Comercial del PIB Canadá (1)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'Apertura '!$M$134:$M$154</c:f>
              <c:numCache>
                <c:formatCode>0.0000000000000%</c:formatCode>
                <c:ptCount val="21"/>
                <c:pt idx="0">
                  <c:v>2.658818332635724E-13</c:v>
                </c:pt>
                <c:pt idx="1">
                  <c:v>2.6968046559189055E-13</c:v>
                </c:pt>
                <c:pt idx="2">
                  <c:v>2.6862720621199416E-13</c:v>
                </c:pt>
                <c:pt idx="3">
                  <c:v>2.5006892900000664E-13</c:v>
                </c:pt>
                <c:pt idx="4">
                  <c:v>1.6674540735587277E-13</c:v>
                </c:pt>
                <c:pt idx="5">
                  <c:v>1.7473869824508019E-13</c:v>
                </c:pt>
                <c:pt idx="6">
                  <c:v>2.021528715378133E-13</c:v>
                </c:pt>
                <c:pt idx="7">
                  <c:v>1.9426501307895695E-13</c:v>
                </c:pt>
                <c:pt idx="8">
                  <c:v>1.6433543192372687E-13</c:v>
                </c:pt>
                <c:pt idx="9">
                  <c:v>1.9763977088662481E-13</c:v>
                </c:pt>
                <c:pt idx="10">
                  <c:v>2.2496839031559523E-13</c:v>
                </c:pt>
                <c:pt idx="11">
                  <c:v>2.2574672106150268E-13</c:v>
                </c:pt>
                <c:pt idx="12">
                  <c:v>2.5752259100032349E-13</c:v>
                </c:pt>
                <c:pt idx="13">
                  <c:v>3.0507529013596451E-13</c:v>
                </c:pt>
                <c:pt idx="14">
                  <c:v>3.3835790832143821E-13</c:v>
                </c:pt>
                <c:pt idx="15">
                  <c:v>4.4735864621982262E-13</c:v>
                </c:pt>
                <c:pt idx="16">
                  <c:v>4.9818663657366838E-13</c:v>
                </c:pt>
                <c:pt idx="17">
                  <c:v>4.5010682373783207E-13</c:v>
                </c:pt>
                <c:pt idx="18">
                  <c:v>3.7069306684680232E-13</c:v>
                </c:pt>
                <c:pt idx="19">
                  <c:v>5.7593378183797245E-13</c:v>
                </c:pt>
                <c:pt idx="20">
                  <c:v>3.9178327316085771E-13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'Apertura '!$N$133</c:f>
              <c:strCache>
                <c:ptCount val="1"/>
                <c:pt idx="0">
                  <c:v>Porcentaje de 
Intercambio Comercial del PIB Canadá (2)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'Apertura '!$N$134:$N$154</c:f>
              <c:numCache>
                <c:formatCode>0.0000000000000%</c:formatCode>
                <c:ptCount val="21"/>
                <c:pt idx="0">
                  <c:v>7.6962208698657628E-14</c:v>
                </c:pt>
                <c:pt idx="1">
                  <c:v>8.4662064100770136E-14</c:v>
                </c:pt>
                <c:pt idx="2">
                  <c:v>7.4206297459599651E-14</c:v>
                </c:pt>
                <c:pt idx="3">
                  <c:v>6.3417382894037017E-14</c:v>
                </c:pt>
                <c:pt idx="4">
                  <c:v>4.3061240736998904E-14</c:v>
                </c:pt>
                <c:pt idx="5">
                  <c:v>5.7621562031232311E-14</c:v>
                </c:pt>
                <c:pt idx="6">
                  <c:v>4.0085693227908348E-14</c:v>
                </c:pt>
                <c:pt idx="7">
                  <c:v>3.6834118834776172E-14</c:v>
                </c:pt>
                <c:pt idx="8">
                  <c:v>4.7356317302049205E-14</c:v>
                </c:pt>
                <c:pt idx="9">
                  <c:v>4.4880356621167359E-14</c:v>
                </c:pt>
                <c:pt idx="10">
                  <c:v>4.6567495074326677E-14</c:v>
                </c:pt>
                <c:pt idx="11">
                  <c:v>5.7836684523086573E-14</c:v>
                </c:pt>
                <c:pt idx="12">
                  <c:v>5.5626950021921705E-14</c:v>
                </c:pt>
                <c:pt idx="13">
                  <c:v>5.3986722317240586E-14</c:v>
                </c:pt>
                <c:pt idx="14">
                  <c:v>5.0585612553411752E-14</c:v>
                </c:pt>
                <c:pt idx="15">
                  <c:v>6.3225586310585632E-14</c:v>
                </c:pt>
                <c:pt idx="16">
                  <c:v>8.0672109706531851E-14</c:v>
                </c:pt>
                <c:pt idx="17">
                  <c:v>6.380726689884804E-14</c:v>
                </c:pt>
                <c:pt idx="18">
                  <c:v>6.6100481119086366E-14</c:v>
                </c:pt>
                <c:pt idx="19">
                  <c:v>5.1602470218834388E-14</c:v>
                </c:pt>
                <c:pt idx="20">
                  <c:v>4.7423109823221815E-14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'Apertura '!$O$133</c:f>
              <c:strCache>
                <c:ptCount val="1"/>
                <c:pt idx="0">
                  <c:v>Porcentaje de 
Intercambio Comercial del PIB Canadá (3)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'Apertura '!$O$134:$O$154</c:f>
              <c:numCache>
                <c:formatCode>0.0000000000000%</c:formatCode>
                <c:ptCount val="21"/>
                <c:pt idx="0">
                  <c:v>1.5334761551086693E-14</c:v>
                </c:pt>
                <c:pt idx="1">
                  <c:v>5.9350030157763029E-15</c:v>
                </c:pt>
                <c:pt idx="2">
                  <c:v>7.9718340971529687E-15</c:v>
                </c:pt>
                <c:pt idx="3">
                  <c:v>1.151274322271699E-14</c:v>
                </c:pt>
                <c:pt idx="4">
                  <c:v>5.3862112419314086E-15</c:v>
                </c:pt>
                <c:pt idx="5">
                  <c:v>5.4801721747604983E-15</c:v>
                </c:pt>
                <c:pt idx="6">
                  <c:v>5.7035045561507821E-15</c:v>
                </c:pt>
                <c:pt idx="7">
                  <c:v>5.5149551829835982E-15</c:v>
                </c:pt>
                <c:pt idx="8">
                  <c:v>5.6902616527771012E-15</c:v>
                </c:pt>
                <c:pt idx="9">
                  <c:v>9.841294659539688E-15</c:v>
                </c:pt>
                <c:pt idx="10">
                  <c:v>3.0495680845670462E-14</c:v>
                </c:pt>
                <c:pt idx="11">
                  <c:v>2.8063590146347392E-14</c:v>
                </c:pt>
                <c:pt idx="12">
                  <c:v>2.2911012991345594E-14</c:v>
                </c:pt>
                <c:pt idx="13">
                  <c:v>4.8651100361438293E-14</c:v>
                </c:pt>
                <c:pt idx="14">
                  <c:v>2.6033436132133315E-14</c:v>
                </c:pt>
                <c:pt idx="15">
                  <c:v>3.1183337534767114E-14</c:v>
                </c:pt>
                <c:pt idx="16">
                  <c:v>4.2946152805573505E-14</c:v>
                </c:pt>
                <c:pt idx="17">
                  <c:v>2.8499025403237773E-14</c:v>
                </c:pt>
                <c:pt idx="18">
                  <c:v>1.8190137351754242E-14</c:v>
                </c:pt>
                <c:pt idx="19">
                  <c:v>3.5911757324097963E-14</c:v>
                </c:pt>
                <c:pt idx="20">
                  <c:v>1.7630397437449506E-14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'Apertura '!$P$133</c:f>
              <c:strCache>
                <c:ptCount val="1"/>
                <c:pt idx="0">
                  <c:v>Porcentaje de 
Intercambio Comercial del PIB Canadá (4)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'Apertura '!$P$134:$P$154</c:f>
              <c:numCache>
                <c:formatCode>0.0000000000000%</c:formatCode>
                <c:ptCount val="21"/>
                <c:pt idx="0">
                  <c:v>5.8567301939696766E-15</c:v>
                </c:pt>
                <c:pt idx="1">
                  <c:v>5.1423434903042061E-15</c:v>
                </c:pt>
                <c:pt idx="2">
                  <c:v>6.243838733133617E-15</c:v>
                </c:pt>
                <c:pt idx="3">
                  <c:v>6.5479403300979706E-15</c:v>
                </c:pt>
                <c:pt idx="4">
                  <c:v>4.4909264564223774E-15</c:v>
                </c:pt>
                <c:pt idx="5">
                  <c:v>6.4256026891151762E-15</c:v>
                </c:pt>
                <c:pt idx="6">
                  <c:v>7.9357934861572397E-15</c:v>
                </c:pt>
                <c:pt idx="7">
                  <c:v>6.9852726815242965E-15</c:v>
                </c:pt>
                <c:pt idx="8">
                  <c:v>6.7719360240334561E-15</c:v>
                </c:pt>
                <c:pt idx="9">
                  <c:v>1.0549035937093959E-14</c:v>
                </c:pt>
                <c:pt idx="10">
                  <c:v>1.1140066791261446E-14</c:v>
                </c:pt>
                <c:pt idx="11">
                  <c:v>8.7774053518163381E-15</c:v>
                </c:pt>
                <c:pt idx="12">
                  <c:v>9.465587210249137E-15</c:v>
                </c:pt>
                <c:pt idx="13">
                  <c:v>7.0748728527648107E-15</c:v>
                </c:pt>
                <c:pt idx="14">
                  <c:v>5.9409249812554723E-15</c:v>
                </c:pt>
                <c:pt idx="15">
                  <c:v>7.4827092449391778E-15</c:v>
                </c:pt>
                <c:pt idx="16">
                  <c:v>7.3771666974683368E-15</c:v>
                </c:pt>
                <c:pt idx="17">
                  <c:v>8.7311734541968311E-15</c:v>
                </c:pt>
                <c:pt idx="18">
                  <c:v>8.4688962334079161E-15</c:v>
                </c:pt>
                <c:pt idx="19">
                  <c:v>7.4490011506245845E-15</c:v>
                </c:pt>
                <c:pt idx="20">
                  <c:v>6.3771617072335778E-15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'Apertura '!$Q$133</c:f>
              <c:strCache>
                <c:ptCount val="1"/>
                <c:pt idx="0">
                  <c:v>Porcentaje de 
Intercambio Comercial del PIB Canadá (5)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'Apertura '!$Q$134:$Q$154</c:f>
              <c:numCache>
                <c:formatCode>0.0000000000000%</c:formatCode>
                <c:ptCount val="21"/>
                <c:pt idx="0">
                  <c:v>9.2937711401484433E-15</c:v>
                </c:pt>
                <c:pt idx="1">
                  <c:v>6.706357614563446E-15</c:v>
                </c:pt>
                <c:pt idx="2">
                  <c:v>8.8640199238327265E-15</c:v>
                </c:pt>
                <c:pt idx="3">
                  <c:v>8.9471667977343926E-15</c:v>
                </c:pt>
                <c:pt idx="4">
                  <c:v>6.9308651598263834E-15</c:v>
                </c:pt>
                <c:pt idx="5">
                  <c:v>7.2307319238564604E-15</c:v>
                </c:pt>
                <c:pt idx="6">
                  <c:v>6.7921910287321367E-15</c:v>
                </c:pt>
                <c:pt idx="7">
                  <c:v>4.7614939680535552E-15</c:v>
                </c:pt>
                <c:pt idx="8">
                  <c:v>5.7769535171772374E-15</c:v>
                </c:pt>
                <c:pt idx="9">
                  <c:v>6.2237708857568998E-15</c:v>
                </c:pt>
                <c:pt idx="10">
                  <c:v>7.5159097632176251E-15</c:v>
                </c:pt>
                <c:pt idx="11">
                  <c:v>7.9179504844725281E-15</c:v>
                </c:pt>
                <c:pt idx="12">
                  <c:v>9.8353302230354267E-15</c:v>
                </c:pt>
                <c:pt idx="13">
                  <c:v>1.4074489463223442E-14</c:v>
                </c:pt>
                <c:pt idx="14">
                  <c:v>1.259894520089641E-14</c:v>
                </c:pt>
                <c:pt idx="15">
                  <c:v>2.1946897687366399E-14</c:v>
                </c:pt>
                <c:pt idx="16">
                  <c:v>2.1411583136419262E-14</c:v>
                </c:pt>
                <c:pt idx="17">
                  <c:v>2.4128680513004938E-14</c:v>
                </c:pt>
                <c:pt idx="18">
                  <c:v>2.0185005935003251E-14</c:v>
                </c:pt>
                <c:pt idx="19">
                  <c:v>1.7281611779025751E-14</c:v>
                </c:pt>
                <c:pt idx="20">
                  <c:v>1.6842104756548336E-14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'Apertura '!$R$133</c:f>
              <c:strCache>
                <c:ptCount val="1"/>
                <c:pt idx="0">
                  <c:v>Porcentaje de 
Intercambio Comercial del PIB Canadá (6)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'!$R$134:$R$154</c:f>
              <c:numCache>
                <c:formatCode>0.0000000000000%</c:formatCode>
                <c:ptCount val="21"/>
                <c:pt idx="0">
                  <c:v>9.2533848327404156E-15</c:v>
                </c:pt>
                <c:pt idx="1">
                  <c:v>3.113034930186235E-15</c:v>
                </c:pt>
                <c:pt idx="2">
                  <c:v>1.2305375993515789E-14</c:v>
                </c:pt>
                <c:pt idx="3">
                  <c:v>0</c:v>
                </c:pt>
                <c:pt idx="4">
                  <c:v>1.6384352143729194E-15</c:v>
                </c:pt>
                <c:pt idx="5">
                  <c:v>2.4608563942841681E-15</c:v>
                </c:pt>
                <c:pt idx="6">
                  <c:v>1.8475999947703404E-15</c:v>
                </c:pt>
                <c:pt idx="7">
                  <c:v>3.1625120082032054E-15</c:v>
                </c:pt>
                <c:pt idx="8">
                  <c:v>7.3415317443877221E-15</c:v>
                </c:pt>
                <c:pt idx="9">
                  <c:v>1.3808261409632585E-14</c:v>
                </c:pt>
                <c:pt idx="10">
                  <c:v>2.5729756112679217E-14</c:v>
                </c:pt>
                <c:pt idx="11">
                  <c:v>3.8815318126834428E-14</c:v>
                </c:pt>
                <c:pt idx="12">
                  <c:v>3.9391221757799896E-14</c:v>
                </c:pt>
                <c:pt idx="13">
                  <c:v>4.8807923122174673E-14</c:v>
                </c:pt>
                <c:pt idx="14">
                  <c:v>4.0939284838769739E-14</c:v>
                </c:pt>
                <c:pt idx="15">
                  <c:v>1.5886208728433557E-14</c:v>
                </c:pt>
                <c:pt idx="16">
                  <c:v>2.619913904016264E-14</c:v>
                </c:pt>
                <c:pt idx="17">
                  <c:v>5.6911253242498912E-14</c:v>
                </c:pt>
                <c:pt idx="18">
                  <c:v>0</c:v>
                </c:pt>
                <c:pt idx="19">
                  <c:v>2.7588951796057284E-14</c:v>
                </c:pt>
                <c:pt idx="20">
                  <c:v>1.0754884996218576E-14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'Apertura '!$S$133</c:f>
              <c:strCache>
                <c:ptCount val="1"/>
                <c:pt idx="0">
                  <c:v>Porcentaje de 
Intercambio Comercial del PIB Canadá (7)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'!$S$134:$S$154</c:f>
              <c:numCache>
                <c:formatCode>0.0000000000000%</c:formatCode>
                <c:ptCount val="21"/>
                <c:pt idx="0">
                  <c:v>2.1645535347427138E-14</c:v>
                </c:pt>
                <c:pt idx="1">
                  <c:v>1.3730843332758239E-14</c:v>
                </c:pt>
                <c:pt idx="2">
                  <c:v>1.9005746785940705E-14</c:v>
                </c:pt>
                <c:pt idx="3">
                  <c:v>1.4283639171494632E-14</c:v>
                </c:pt>
                <c:pt idx="4">
                  <c:v>1.2498355731494694E-14</c:v>
                </c:pt>
                <c:pt idx="5">
                  <c:v>1.528652169106874E-14</c:v>
                </c:pt>
                <c:pt idx="6">
                  <c:v>1.6325661263800328E-14</c:v>
                </c:pt>
                <c:pt idx="7">
                  <c:v>1.2400124090365475E-14</c:v>
                </c:pt>
                <c:pt idx="8">
                  <c:v>1.8740759325362831E-14</c:v>
                </c:pt>
                <c:pt idx="9">
                  <c:v>2.3753172439131912E-14</c:v>
                </c:pt>
                <c:pt idx="10">
                  <c:v>3.6628670119745605E-14</c:v>
                </c:pt>
                <c:pt idx="11">
                  <c:v>3.7511578358667793E-14</c:v>
                </c:pt>
                <c:pt idx="12">
                  <c:v>3.934002238146319E-14</c:v>
                </c:pt>
                <c:pt idx="13">
                  <c:v>7.4394441804734214E-14</c:v>
                </c:pt>
                <c:pt idx="14">
                  <c:v>4.2973358579139116E-14</c:v>
                </c:pt>
                <c:pt idx="15">
                  <c:v>6.8079715738410517E-14</c:v>
                </c:pt>
                <c:pt idx="16">
                  <c:v>8.1206332695070802E-14</c:v>
                </c:pt>
                <c:pt idx="17">
                  <c:v>8.5992984647404148E-14</c:v>
                </c:pt>
                <c:pt idx="18">
                  <c:v>7.2285929342202794E-14</c:v>
                </c:pt>
                <c:pt idx="19">
                  <c:v>7.8537969615400179E-14</c:v>
                </c:pt>
                <c:pt idx="20">
                  <c:v>8.8820489136781376E-14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'Apertura '!$T$133</c:f>
              <c:strCache>
                <c:ptCount val="1"/>
                <c:pt idx="0">
                  <c:v>Porcentaje de 
Intercambio Comercial del PIB Canadá (8)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'!$T$134:$T$154</c:f>
              <c:numCache>
                <c:formatCode>0.0000000000000%</c:formatCode>
                <c:ptCount val="21"/>
                <c:pt idx="0">
                  <c:v>2.8738307307550186E-14</c:v>
                </c:pt>
                <c:pt idx="1">
                  <c:v>2.7758296741220113E-14</c:v>
                </c:pt>
                <c:pt idx="2">
                  <c:v>2.7667716713829124E-14</c:v>
                </c:pt>
                <c:pt idx="3">
                  <c:v>2.2457229047984689E-14</c:v>
                </c:pt>
                <c:pt idx="4">
                  <c:v>1.7405629930087382E-14</c:v>
                </c:pt>
                <c:pt idx="5">
                  <c:v>1.8600554019960767E-14</c:v>
                </c:pt>
                <c:pt idx="6">
                  <c:v>1.7067689472114297E-14</c:v>
                </c:pt>
                <c:pt idx="7">
                  <c:v>2.0848978896865605E-14</c:v>
                </c:pt>
                <c:pt idx="8">
                  <c:v>5.2336856970037427E-14</c:v>
                </c:pt>
                <c:pt idx="9">
                  <c:v>2.2267220527691534E-14</c:v>
                </c:pt>
                <c:pt idx="10">
                  <c:v>3.3645656393400617E-14</c:v>
                </c:pt>
                <c:pt idx="11">
                  <c:v>3.7094877104819005E-14</c:v>
                </c:pt>
                <c:pt idx="12">
                  <c:v>5.0937181741362623E-14</c:v>
                </c:pt>
                <c:pt idx="13">
                  <c:v>6.6971236172481871E-14</c:v>
                </c:pt>
                <c:pt idx="14">
                  <c:v>8.8606211059046095E-14</c:v>
                </c:pt>
                <c:pt idx="15">
                  <c:v>7.6810075138481852E-14</c:v>
                </c:pt>
                <c:pt idx="16">
                  <c:v>1.1417472653779574E-13</c:v>
                </c:pt>
                <c:pt idx="17">
                  <c:v>1.126906484323548E-13</c:v>
                </c:pt>
                <c:pt idx="18">
                  <c:v>8.0163228327611468E-14</c:v>
                </c:pt>
                <c:pt idx="19">
                  <c:v>1.1579571232837658E-13</c:v>
                </c:pt>
                <c:pt idx="20">
                  <c:v>5.6060258566342385E-14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'Apertura '!$U$133</c:f>
              <c:strCache>
                <c:ptCount val="1"/>
                <c:pt idx="0">
                  <c:v>Porcentaje de 
Intercambio Comercial del PIB Canadá (9)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'!$U$134:$U$154</c:f>
              <c:numCache>
                <c:formatCode>0.0000000000000%</c:formatCode>
                <c:ptCount val="21"/>
                <c:pt idx="0">
                  <c:v>1.3677176588569848E-13</c:v>
                </c:pt>
                <c:pt idx="1">
                  <c:v>7.5206811336518989E-14</c:v>
                </c:pt>
                <c:pt idx="2">
                  <c:v>5.4578190996974709E-14</c:v>
                </c:pt>
                <c:pt idx="3">
                  <c:v>1.2389826277629543E-13</c:v>
                </c:pt>
                <c:pt idx="4">
                  <c:v>2.5626667342321884E-14</c:v>
                </c:pt>
                <c:pt idx="5">
                  <c:v>2.4882901490015446E-14</c:v>
                </c:pt>
                <c:pt idx="6">
                  <c:v>2.9855847643878546E-14</c:v>
                </c:pt>
                <c:pt idx="7">
                  <c:v>1.0197095596057907E-14</c:v>
                </c:pt>
                <c:pt idx="8">
                  <c:v>1.0466348796072697E-14</c:v>
                </c:pt>
                <c:pt idx="9">
                  <c:v>1.4903651173068851E-14</c:v>
                </c:pt>
                <c:pt idx="10">
                  <c:v>1.1734701774026212E-14</c:v>
                </c:pt>
                <c:pt idx="11">
                  <c:v>1.5202632999519246E-14</c:v>
                </c:pt>
                <c:pt idx="12">
                  <c:v>2.0694820621228422E-14</c:v>
                </c:pt>
                <c:pt idx="13">
                  <c:v>2.3678959046295736E-14</c:v>
                </c:pt>
                <c:pt idx="14">
                  <c:v>1.1004158057315154E-14</c:v>
                </c:pt>
                <c:pt idx="15">
                  <c:v>1.632224596015597E-14</c:v>
                </c:pt>
                <c:pt idx="16">
                  <c:v>1.4831785844017027E-14</c:v>
                </c:pt>
                <c:pt idx="17">
                  <c:v>1.8186495823434693E-14</c:v>
                </c:pt>
                <c:pt idx="18">
                  <c:v>1.6335851152508805E-14</c:v>
                </c:pt>
                <c:pt idx="19">
                  <c:v>1.6386308205913559E-14</c:v>
                </c:pt>
                <c:pt idx="20">
                  <c:v>1.6191911230723874E-14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'Apertura '!$V$133</c:f>
              <c:strCache>
                <c:ptCount val="1"/>
                <c:pt idx="0">
                  <c:v>Porcentaje de 
Intercambio Comercial del PIB Canadá (10)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'!$V$134:$V$154</c:f>
              <c:numCache>
                <c:formatCode>0.0000000000000%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7.508156460923988E-15</c:v>
                </c:pt>
                <c:pt idx="4">
                  <c:v>4.0943120996805812E-15</c:v>
                </c:pt>
                <c:pt idx="5">
                  <c:v>6.7508201443525813E-15</c:v>
                </c:pt>
                <c:pt idx="6">
                  <c:v>1.726656962884919E-14</c:v>
                </c:pt>
                <c:pt idx="7">
                  <c:v>6.7647659158487232E-15</c:v>
                </c:pt>
                <c:pt idx="8">
                  <c:v>1.2772019245459501E-14</c:v>
                </c:pt>
                <c:pt idx="9">
                  <c:v>1.0388189171283817E-14</c:v>
                </c:pt>
                <c:pt idx="10">
                  <c:v>8.5363000647970342E-15</c:v>
                </c:pt>
                <c:pt idx="11">
                  <c:v>2.3657429367851731E-14</c:v>
                </c:pt>
                <c:pt idx="12">
                  <c:v>5.0006984254886998E-14</c:v>
                </c:pt>
                <c:pt idx="13">
                  <c:v>3.1837431624270702E-14</c:v>
                </c:pt>
                <c:pt idx="14">
                  <c:v>4.0196926206874695E-14</c:v>
                </c:pt>
                <c:pt idx="15">
                  <c:v>6.6706591718703279E-14</c:v>
                </c:pt>
                <c:pt idx="16">
                  <c:v>2.9924843332974041E-14</c:v>
                </c:pt>
                <c:pt idx="17">
                  <c:v>6.7044957986039561E-14</c:v>
                </c:pt>
                <c:pt idx="18">
                  <c:v>8.8118441245638365E-14</c:v>
                </c:pt>
                <c:pt idx="19">
                  <c:v>7.403426741805109E-14</c:v>
                </c:pt>
                <c:pt idx="20">
                  <c:v>4.8108160885334586E-14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155888"/>
        <c:axId val="456155496"/>
      </c:lineChart>
      <c:catAx>
        <c:axId val="438927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8928064"/>
        <c:crosses val="autoZero"/>
        <c:auto val="1"/>
        <c:lblAlgn val="ctr"/>
        <c:lblOffset val="100"/>
        <c:noMultiLvlLbl val="0"/>
      </c:catAx>
      <c:valAx>
        <c:axId val="43892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Miles de dólares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8927672"/>
        <c:crosses val="autoZero"/>
        <c:crossBetween val="between"/>
      </c:valAx>
      <c:valAx>
        <c:axId val="4561554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Balanza Comercial (%)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6155888"/>
        <c:crosses val="max"/>
        <c:crossBetween val="between"/>
      </c:valAx>
      <c:catAx>
        <c:axId val="456155888"/>
        <c:scaling>
          <c:orientation val="minMax"/>
        </c:scaling>
        <c:delete val="1"/>
        <c:axPos val="b"/>
        <c:majorTickMark val="none"/>
        <c:minorTickMark val="none"/>
        <c:tickLblPos val="nextTo"/>
        <c:crossAx val="456155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47906935361896E-2"/>
          <c:y val="4.102563592841809E-2"/>
          <c:w val="0.86699301570354548"/>
          <c:h val="0.561896403187326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'Apertura '!$L$159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'Apertura '!$A$160:$A$180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'!$L$160:$L$180</c:f>
              <c:numCache>
                <c:formatCode>"$"\ #,##0</c:formatCode>
                <c:ptCount val="21"/>
                <c:pt idx="0">
                  <c:v>92507.277798198498</c:v>
                </c:pt>
                <c:pt idx="1">
                  <c:v>97160.111573336981</c:v>
                </c:pt>
                <c:pt idx="2">
                  <c:v>106659.5079635281</c:v>
                </c:pt>
                <c:pt idx="3">
                  <c:v>98443.743190849113</c:v>
                </c:pt>
                <c:pt idx="4">
                  <c:v>86186.156584381664</c:v>
                </c:pt>
                <c:pt idx="5">
                  <c:v>99886.577575544405</c:v>
                </c:pt>
                <c:pt idx="6">
                  <c:v>98203.544965267793</c:v>
                </c:pt>
                <c:pt idx="7">
                  <c:v>97933.392356425305</c:v>
                </c:pt>
                <c:pt idx="8">
                  <c:v>94684.582573316715</c:v>
                </c:pt>
                <c:pt idx="9">
                  <c:v>117074.86551527939</c:v>
                </c:pt>
                <c:pt idx="10">
                  <c:v>146566.26631057015</c:v>
                </c:pt>
                <c:pt idx="11">
                  <c:v>162590.1460964143</c:v>
                </c:pt>
                <c:pt idx="12">
                  <c:v>207416.49464237894</c:v>
                </c:pt>
                <c:pt idx="13">
                  <c:v>243982.43787084011</c:v>
                </c:pt>
                <c:pt idx="14">
                  <c:v>233821.6705442575</c:v>
                </c:pt>
                <c:pt idx="15">
                  <c:v>287018.18463752925</c:v>
                </c:pt>
                <c:pt idx="16">
                  <c:v>335415.15670218616</c:v>
                </c:pt>
                <c:pt idx="17">
                  <c:v>369659.70037551981</c:v>
                </c:pt>
                <c:pt idx="18">
                  <c:v>380191.88186037214</c:v>
                </c:pt>
                <c:pt idx="19">
                  <c:v>378416.02053371473</c:v>
                </c:pt>
                <c:pt idx="20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6156672"/>
        <c:axId val="456157064"/>
      </c:barChart>
      <c:lineChart>
        <c:grouping val="standard"/>
        <c:varyColors val="0"/>
        <c:ser>
          <c:idx val="1"/>
          <c:order val="1"/>
          <c:tx>
            <c:strRef>
              <c:f>'Apertura '!$M$159</c:f>
              <c:strCache>
                <c:ptCount val="1"/>
                <c:pt idx="0">
                  <c:v>Porcentaje de 
Intercambio Comercial del PIB Colombia (1)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'Apertura '!$A$160:$A$180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'!$M$160:$M$180</c:f>
              <c:numCache>
                <c:formatCode>0.00%</c:formatCode>
                <c:ptCount val="21"/>
                <c:pt idx="0">
                  <c:v>1.6326419887683823E-3</c:v>
                </c:pt>
                <c:pt idx="1">
                  <c:v>1.6020667738993822E-3</c:v>
                </c:pt>
                <c:pt idx="2">
                  <c:v>1.5158973361782961E-3</c:v>
                </c:pt>
                <c:pt idx="3">
                  <c:v>1.5882917535640221E-3</c:v>
                </c:pt>
                <c:pt idx="4">
                  <c:v>1.2721516058400136E-3</c:v>
                </c:pt>
                <c:pt idx="5">
                  <c:v>1.2098979505889965E-3</c:v>
                </c:pt>
                <c:pt idx="6">
                  <c:v>1.4489146298163065E-3</c:v>
                </c:pt>
                <c:pt idx="7">
                  <c:v>1.4382464051421052E-3</c:v>
                </c:pt>
                <c:pt idx="8">
                  <c:v>1.2810878783362102E-3</c:v>
                </c:pt>
                <c:pt idx="9">
                  <c:v>1.2845090817582316E-3</c:v>
                </c:pt>
                <c:pt idx="10">
                  <c:v>1.2053120403958853E-3</c:v>
                </c:pt>
                <c:pt idx="11">
                  <c:v>1.1188856420125451E-3</c:v>
                </c:pt>
                <c:pt idx="12">
                  <c:v>1.0211693475255749E-3</c:v>
                </c:pt>
                <c:pt idx="13">
                  <c:v>1.0387167134306631E-3</c:v>
                </c:pt>
                <c:pt idx="14">
                  <c:v>1.1666420091219363E-3</c:v>
                </c:pt>
                <c:pt idx="15">
                  <c:v>1.2953337345838229E-3</c:v>
                </c:pt>
                <c:pt idx="16">
                  <c:v>1.2731421716257125E-3</c:v>
                </c:pt>
                <c:pt idx="17">
                  <c:v>1.0619305028414623E-3</c:v>
                </c:pt>
                <c:pt idx="18">
                  <c:v>8.6920436565598514E-4</c:v>
                </c:pt>
                <c:pt idx="19">
                  <c:v>1.3903441356894796E-3</c:v>
                </c:pt>
                <c:pt idx="20">
                  <c:v>1.2385709916361853E-3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'Apertura '!$N$159</c:f>
              <c:strCache>
                <c:ptCount val="1"/>
                <c:pt idx="0">
                  <c:v>Porcentaje de 
Intercambio Comercial del PIB Colombia (2)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'!$A$160:$A$180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'!$N$160:$N$180</c:f>
              <c:numCache>
                <c:formatCode>0.00%</c:formatCode>
                <c:ptCount val="21"/>
                <c:pt idx="0">
                  <c:v>4.7258487700144354E-4</c:v>
                </c:pt>
                <c:pt idx="1">
                  <c:v>5.0294439980254216E-4</c:v>
                </c:pt>
                <c:pt idx="2">
                  <c:v>4.1875553199882388E-4</c:v>
                </c:pt>
                <c:pt idx="3">
                  <c:v>4.0279016943847669E-4</c:v>
                </c:pt>
                <c:pt idx="4">
                  <c:v>3.2852734849915619E-4</c:v>
                </c:pt>
                <c:pt idx="5">
                  <c:v>3.9897407106435039E-4</c:v>
                </c:pt>
                <c:pt idx="6">
                  <c:v>2.8731101825274177E-4</c:v>
                </c:pt>
                <c:pt idx="7">
                  <c:v>2.7270241903601134E-4</c:v>
                </c:pt>
                <c:pt idx="8">
                  <c:v>3.6916934679343086E-4</c:v>
                </c:pt>
                <c:pt idx="9">
                  <c:v>2.916883854591588E-4</c:v>
                </c:pt>
                <c:pt idx="10">
                  <c:v>2.4949443975405956E-4</c:v>
                </c:pt>
                <c:pt idx="11">
                  <c:v>2.8666035807829238E-4</c:v>
                </c:pt>
                <c:pt idx="12">
                  <c:v>2.2058078880796985E-4</c:v>
                </c:pt>
                <c:pt idx="13">
                  <c:v>1.8381334899088644E-4</c:v>
                </c:pt>
                <c:pt idx="14">
                  <c:v>1.7441679124553488E-4</c:v>
                </c:pt>
                <c:pt idx="15">
                  <c:v>1.8307064260181895E-4</c:v>
                </c:pt>
                <c:pt idx="16">
                  <c:v>2.0616182250045978E-4</c:v>
                </c:pt>
                <c:pt idx="17">
                  <c:v>1.5053955960974219E-4</c:v>
                </c:pt>
                <c:pt idx="18">
                  <c:v>1.5499298988620001E-4</c:v>
                </c:pt>
                <c:pt idx="19">
                  <c:v>1.2457194580058772E-4</c:v>
                </c:pt>
                <c:pt idx="20">
                  <c:v>1.4992188841125815E-4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'Apertura '!$O$159</c:f>
              <c:strCache>
                <c:ptCount val="1"/>
                <c:pt idx="0">
                  <c:v>Porcentaje de 
Intercambio Comercial del PIB Colombia (3)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'!$A$160:$A$180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'!$O$160:$O$180</c:f>
              <c:numCache>
                <c:formatCode>0.00%</c:formatCode>
                <c:ptCount val="21"/>
                <c:pt idx="0">
                  <c:v>9.41627913752061E-5</c:v>
                </c:pt>
                <c:pt idx="1">
                  <c:v>3.5257544938226201E-5</c:v>
                </c:pt>
                <c:pt idx="2">
                  <c:v>4.4986069142947165E-5</c:v>
                </c:pt>
                <c:pt idx="3">
                  <c:v>7.3122219520286723E-5</c:v>
                </c:pt>
                <c:pt idx="4">
                  <c:v>4.1093049514657268E-5</c:v>
                </c:pt>
                <c:pt idx="5">
                  <c:v>3.7944938068715718E-5</c:v>
                </c:pt>
                <c:pt idx="6">
                  <c:v>4.0879415314588004E-5</c:v>
                </c:pt>
                <c:pt idx="7">
                  <c:v>4.0830123452142965E-5</c:v>
                </c:pt>
                <c:pt idx="8">
                  <c:v>4.4358816249179288E-5</c:v>
                </c:pt>
                <c:pt idx="9">
                  <c:v>6.3960974604089683E-5</c:v>
                </c:pt>
                <c:pt idx="10">
                  <c:v>1.6338655955973534E-4</c:v>
                </c:pt>
                <c:pt idx="11">
                  <c:v>1.3909370612527389E-4</c:v>
                </c:pt>
                <c:pt idx="12">
                  <c:v>9.085037587049193E-5</c:v>
                </c:pt>
                <c:pt idx="13">
                  <c:v>1.6564668692012542E-4</c:v>
                </c:pt>
                <c:pt idx="14">
                  <c:v>8.9762052213322789E-5</c:v>
                </c:pt>
                <c:pt idx="15">
                  <c:v>9.0291826048332607E-5</c:v>
                </c:pt>
                <c:pt idx="16">
                  <c:v>1.0975115394885213E-4</c:v>
                </c:pt>
                <c:pt idx="17">
                  <c:v>6.7237337407218166E-5</c:v>
                </c:pt>
                <c:pt idx="18">
                  <c:v>4.2652394155947448E-5</c:v>
                </c:pt>
                <c:pt idx="19">
                  <c:v>8.6693475486926828E-5</c:v>
                </c:pt>
                <c:pt idx="20">
                  <c:v>5.5736169287850905E-5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'Apertura '!$P$159</c:f>
              <c:strCache>
                <c:ptCount val="1"/>
                <c:pt idx="0">
                  <c:v>Porcentaje de 
Intercambio Comercial del PIB Colombia (4)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'!$A$160:$A$180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'!$P$160:$P$180</c:f>
              <c:numCache>
                <c:formatCode>0.00%</c:formatCode>
                <c:ptCount val="21"/>
                <c:pt idx="0">
                  <c:v>3.5963132622466897E-5</c:v>
                </c:pt>
                <c:pt idx="1">
                  <c:v>3.0548662943430783E-5</c:v>
                </c:pt>
                <c:pt idx="2">
                  <c:v>3.523477251821824E-5</c:v>
                </c:pt>
                <c:pt idx="3">
                  <c:v>4.1588691848732677E-5</c:v>
                </c:pt>
                <c:pt idx="4">
                  <c:v>3.4262648632078873E-5</c:v>
                </c:pt>
                <c:pt idx="5">
                  <c:v>4.4491137927305033E-5</c:v>
                </c:pt>
                <c:pt idx="6">
                  <c:v>5.6879168689638838E-5</c:v>
                </c:pt>
                <c:pt idx="7">
                  <c:v>5.1715659777895074E-5</c:v>
                </c:pt>
                <c:pt idx="8">
                  <c:v>5.2791081337128266E-5</c:v>
                </c:pt>
                <c:pt idx="9">
                  <c:v>6.8560757808023561E-5</c:v>
                </c:pt>
                <c:pt idx="10">
                  <c:v>5.9685081159559578E-5</c:v>
                </c:pt>
                <c:pt idx="11">
                  <c:v>4.350412168155369E-5</c:v>
                </c:pt>
                <c:pt idx="12">
                  <c:v>3.7534444950596181E-5</c:v>
                </c:pt>
                <c:pt idx="13">
                  <c:v>2.4088442804687693E-5</c:v>
                </c:pt>
                <c:pt idx="14">
                  <c:v>2.0484027373730645E-5</c:v>
                </c:pt>
                <c:pt idx="15">
                  <c:v>2.1666297931099383E-5</c:v>
                </c:pt>
                <c:pt idx="16">
                  <c:v>1.8852737789707598E-5</c:v>
                </c:pt>
                <c:pt idx="17">
                  <c:v>2.0599330931298553E-5</c:v>
                </c:pt>
                <c:pt idx="18">
                  <c:v>1.9857942423854074E-5</c:v>
                </c:pt>
                <c:pt idx="19">
                  <c:v>1.7982405952059127E-5</c:v>
                </c:pt>
                <c:pt idx="20">
                  <c:v>2.016055314416045E-5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'Apertura '!$Q$159</c:f>
              <c:strCache>
                <c:ptCount val="1"/>
                <c:pt idx="0">
                  <c:v>Porcentaje de 
Intercambio Comercial del PIB Colombia (5)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'Apertura '!$A$160:$A$180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'!$Q$160:$Q$180</c:f>
              <c:numCache>
                <c:formatCode>0.00%</c:formatCode>
                <c:ptCount val="21"/>
                <c:pt idx="0">
                  <c:v>5.7068212638539104E-5</c:v>
                </c:pt>
                <c:pt idx="1">
                  <c:v>3.9839862648554758E-5</c:v>
                </c:pt>
                <c:pt idx="2">
                  <c:v>5.0020786724652369E-5</c:v>
                </c:pt>
                <c:pt idx="3">
                  <c:v>5.6827176808530975E-5</c:v>
                </c:pt>
                <c:pt idx="4">
                  <c:v>5.2877685705106162E-5</c:v>
                </c:pt>
                <c:pt idx="5">
                  <c:v>5.0065885941660206E-5</c:v>
                </c:pt>
                <c:pt idx="6">
                  <c:v>4.868248902512481E-5</c:v>
                </c:pt>
                <c:pt idx="7">
                  <c:v>3.5251852477808056E-5</c:v>
                </c:pt>
                <c:pt idx="8">
                  <c:v>4.503462849084442E-5</c:v>
                </c:pt>
                <c:pt idx="9">
                  <c:v>4.0449805166608982E-5</c:v>
                </c:pt>
                <c:pt idx="10">
                  <c:v>4.0267952841849543E-5</c:v>
                </c:pt>
                <c:pt idx="11">
                  <c:v>3.9244340159558519E-5</c:v>
                </c:pt>
                <c:pt idx="12">
                  <c:v>3.9000608480764458E-5</c:v>
                </c:pt>
                <c:pt idx="13">
                  <c:v>4.7920654052114296E-5</c:v>
                </c:pt>
                <c:pt idx="14">
                  <c:v>4.3440565095429974E-5</c:v>
                </c:pt>
                <c:pt idx="15">
                  <c:v>6.3547574600662102E-5</c:v>
                </c:pt>
                <c:pt idx="16">
                  <c:v>5.4718427695549563E-5</c:v>
                </c:pt>
                <c:pt idx="17">
                  <c:v>5.6926446076277706E-5</c:v>
                </c:pt>
                <c:pt idx="18">
                  <c:v>4.7329979567024494E-5</c:v>
                </c:pt>
                <c:pt idx="19">
                  <c:v>4.171901067437354E-5</c:v>
                </c:pt>
                <c:pt idx="20">
                  <c:v>5.3244086255295204E-5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'Apertura '!$R$159</c:f>
              <c:strCache>
                <c:ptCount val="1"/>
                <c:pt idx="0">
                  <c:v>Porcentaje de 
Intercambio Comercial del PIB Colombia (6)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'!$A$160:$A$180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'!$R$160:$R$180</c:f>
              <c:numCache>
                <c:formatCode>0.00%</c:formatCode>
                <c:ptCount val="21"/>
                <c:pt idx="0">
                  <c:v>5.6820221339410784E-5</c:v>
                </c:pt>
                <c:pt idx="1">
                  <c:v>1.8493329936573353E-5</c:v>
                </c:pt>
                <c:pt idx="2">
                  <c:v>6.9440794744080739E-5</c:v>
                </c:pt>
                <c:pt idx="3">
                  <c:v>0</c:v>
                </c:pt>
                <c:pt idx="4">
                  <c:v>1.2500122324693978E-5</c:v>
                </c:pt>
                <c:pt idx="5">
                  <c:v>1.703907112757761E-5</c:v>
                </c:pt>
                <c:pt idx="6">
                  <c:v>1.3242526025511015E-5</c:v>
                </c:pt>
                <c:pt idx="7">
                  <c:v>2.3413745248962159E-5</c:v>
                </c:pt>
                <c:pt idx="8">
                  <c:v>5.7231402966834449E-5</c:v>
                </c:pt>
                <c:pt idx="9">
                  <c:v>8.9743259185113297E-5</c:v>
                </c:pt>
                <c:pt idx="10">
                  <c:v>1.37852188014309E-4</c:v>
                </c:pt>
                <c:pt idx="11">
                  <c:v>1.9238331320184371E-4</c:v>
                </c:pt>
                <c:pt idx="12">
                  <c:v>1.5620030873562162E-4</c:v>
                </c:pt>
                <c:pt idx="13">
                  <c:v>1.6618063518761901E-4</c:v>
                </c:pt>
                <c:pt idx="14">
                  <c:v>1.4115671110883095E-4</c:v>
                </c:pt>
                <c:pt idx="15">
                  <c:v>4.5998757941672596E-5</c:v>
                </c:pt>
                <c:pt idx="16">
                  <c:v>6.6953278798726477E-5</c:v>
                </c:pt>
                <c:pt idx="17">
                  <c:v>1.3426989458028288E-4</c:v>
                </c:pt>
                <c:pt idx="18">
                  <c:v>0</c:v>
                </c:pt>
                <c:pt idx="19">
                  <c:v>6.6601645100684996E-5</c:v>
                </c:pt>
                <c:pt idx="20">
                  <c:v>3.4000146221736189E-5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'Apertura '!$S$159</c:f>
              <c:strCache>
                <c:ptCount val="1"/>
                <c:pt idx="0">
                  <c:v>Porcentaje de 
Intercambio Comercial del PIB Colombia (7)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'!$A$160:$A$180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'!$S$160:$S$180</c:f>
              <c:numCache>
                <c:formatCode>0.00%</c:formatCode>
                <c:ptCount val="21"/>
                <c:pt idx="0">
                  <c:v>1.3291396950218596E-4</c:v>
                </c:pt>
                <c:pt idx="1">
                  <c:v>8.1569600648491751E-5</c:v>
                </c:pt>
                <c:pt idx="2">
                  <c:v>1.0725183547548032E-4</c:v>
                </c:pt>
                <c:pt idx="3">
                  <c:v>9.0721331905125902E-5</c:v>
                </c:pt>
                <c:pt idx="4">
                  <c:v>9.5353770555412683E-5</c:v>
                </c:pt>
                <c:pt idx="5">
                  <c:v>1.0584450640531796E-4</c:v>
                </c:pt>
                <c:pt idx="6">
                  <c:v>1.1701287875161855E-4</c:v>
                </c:pt>
                <c:pt idx="7">
                  <c:v>9.1804662165469528E-5</c:v>
                </c:pt>
                <c:pt idx="8">
                  <c:v>1.4609484589836794E-4</c:v>
                </c:pt>
                <c:pt idx="9">
                  <c:v>1.543776618529722E-4</c:v>
                </c:pt>
                <c:pt idx="10">
                  <c:v>1.962452460858359E-4</c:v>
                </c:pt>
                <c:pt idx="11">
                  <c:v>1.8592148863729116E-4</c:v>
                </c:pt>
                <c:pt idx="12">
                  <c:v>1.5599728486294164E-4</c:v>
                </c:pt>
                <c:pt idx="13">
                  <c:v>2.5329730918057246E-4</c:v>
                </c:pt>
                <c:pt idx="14">
                  <c:v>1.4817010082665696E-4</c:v>
                </c:pt>
                <c:pt idx="15">
                  <c:v>1.9712584786727835E-4</c:v>
                </c:pt>
                <c:pt idx="16">
                  <c:v>2.0752705746629227E-4</c:v>
                </c:pt>
                <c:pt idx="17">
                  <c:v>2.0288200180818678E-4</c:v>
                </c:pt>
                <c:pt idx="18">
                  <c:v>1.6949668331862607E-4</c:v>
                </c:pt>
                <c:pt idx="19">
                  <c:v>1.8959611144055095E-4</c:v>
                </c:pt>
                <c:pt idx="20">
                  <c:v>2.8079422692092938E-4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'Apertura '!$T$159</c:f>
              <c:strCache>
                <c:ptCount val="1"/>
                <c:pt idx="0">
                  <c:v>Porcentaje de 
Intercambio Comercial del PIB Colombia (8)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'!$A$160:$A$180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'!$T$160:$T$180</c:f>
              <c:numCache>
                <c:formatCode>0.00%</c:formatCode>
                <c:ptCount val="21"/>
                <c:pt idx="0">
                  <c:v>1.7646699144700058E-4</c:v>
                </c:pt>
                <c:pt idx="1">
                  <c:v>1.6490124641228555E-4</c:v>
                </c:pt>
                <c:pt idx="2">
                  <c:v>1.5613242849099254E-4</c:v>
                </c:pt>
                <c:pt idx="3">
                  <c:v>1.4263520001243956E-4</c:v>
                </c:pt>
                <c:pt idx="4">
                  <c:v>1.3279286318789162E-4</c:v>
                </c:pt>
                <c:pt idx="5">
                  <c:v>1.2879100287794485E-4</c:v>
                </c:pt>
                <c:pt idx="6">
                  <c:v>1.223313069222586E-4</c:v>
                </c:pt>
                <c:pt idx="7">
                  <c:v>1.5435599274437077E-4</c:v>
                </c:pt>
                <c:pt idx="8">
                  <c:v>4.0799547772296625E-4</c:v>
                </c:pt>
                <c:pt idx="9">
                  <c:v>1.4472009790853668E-4</c:v>
                </c:pt>
                <c:pt idx="10">
                  <c:v>1.8026316808818503E-4</c:v>
                </c:pt>
                <c:pt idx="11">
                  <c:v>1.8385616052201363E-4</c:v>
                </c:pt>
                <c:pt idx="12">
                  <c:v>2.0198417716119343E-4</c:v>
                </c:pt>
                <c:pt idx="13">
                  <c:v>2.2802286707804519E-4</c:v>
                </c:pt>
                <c:pt idx="14">
                  <c:v>3.0551001040119108E-4</c:v>
                </c:pt>
                <c:pt idx="15">
                  <c:v>2.2240473571601469E-4</c:v>
                </c:pt>
                <c:pt idx="16">
                  <c:v>2.9177952321008554E-4</c:v>
                </c:pt>
                <c:pt idx="17">
                  <c:v>2.6586941286854031E-4</c:v>
                </c:pt>
                <c:pt idx="18">
                  <c:v>1.8796744330865404E-4</c:v>
                </c:pt>
                <c:pt idx="19">
                  <c:v>2.795388891062434E-4</c:v>
                </c:pt>
                <c:pt idx="20">
                  <c:v>1.7722709161038458E-4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'Apertura '!$U$159</c:f>
              <c:strCache>
                <c:ptCount val="1"/>
                <c:pt idx="0">
                  <c:v>Porcentaje de 
Intercambio Comercial del PIB Colombia (9)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'!$A$160:$A$180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'!$U$160:$U$180</c:f>
              <c:numCache>
                <c:formatCode>0.00%</c:formatCode>
                <c:ptCount val="21"/>
                <c:pt idx="0">
                  <c:v>8.3984424630332134E-4</c:v>
                </c:pt>
                <c:pt idx="1">
                  <c:v>4.4677442004824081E-4</c:v>
                </c:pt>
                <c:pt idx="2">
                  <c:v>3.0799164206938819E-4</c:v>
                </c:pt>
                <c:pt idx="3">
                  <c:v>7.8692938717105901E-4</c:v>
                </c:pt>
                <c:pt idx="4">
                  <c:v>1.9551366678594408E-4</c:v>
                </c:pt>
                <c:pt idx="5">
                  <c:v>1.722902357625021E-4</c:v>
                </c:pt>
                <c:pt idx="6">
                  <c:v>2.1398941359430891E-4</c:v>
                </c:pt>
                <c:pt idx="7">
                  <c:v>7.5494479687703017E-5</c:v>
                </c:pt>
                <c:pt idx="8">
                  <c:v>8.1591123813826893E-5</c:v>
                </c:pt>
                <c:pt idx="9">
                  <c:v>9.6862464458863726E-5</c:v>
                </c:pt>
                <c:pt idx="10">
                  <c:v>6.2870954087580831E-5</c:v>
                </c:pt>
                <c:pt idx="11">
                  <c:v>7.5349966121164474E-5</c:v>
                </c:pt>
                <c:pt idx="12">
                  <c:v>8.2062379027990188E-5</c:v>
                </c:pt>
                <c:pt idx="13">
                  <c:v>8.0621837668550179E-5</c:v>
                </c:pt>
                <c:pt idx="14">
                  <c:v>3.7941814714392739E-5</c:v>
                </c:pt>
                <c:pt idx="15">
                  <c:v>4.7261310349136391E-5</c:v>
                </c:pt>
                <c:pt idx="16">
                  <c:v>3.7903409389719857E-5</c:v>
                </c:pt>
                <c:pt idx="17">
                  <c:v>4.2907135897928606E-5</c:v>
                </c:pt>
                <c:pt idx="18">
                  <c:v>3.8304447556164199E-5</c:v>
                </c:pt>
                <c:pt idx="19">
                  <c:v>3.9557685689119288E-5</c:v>
                </c:pt>
                <c:pt idx="20">
                  <c:v>5.1188585433275193E-5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'Apertura '!$V$159</c:f>
              <c:strCache>
                <c:ptCount val="1"/>
                <c:pt idx="0">
                  <c:v>Porcentaje de 
Intercambio Comercial del PIB Colombia (10)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'!$V$160:$V$180</c:f>
              <c:numCache>
                <c:formatCode>0.00%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4.7687423779679913E-5</c:v>
                </c:pt>
                <c:pt idx="4">
                  <c:v>3.1236756652029034E-5</c:v>
                </c:pt>
                <c:pt idx="5">
                  <c:v>4.6742956995086055E-5</c:v>
                </c:pt>
                <c:pt idx="6">
                  <c:v>1.2375676462899937E-4</c:v>
                </c:pt>
                <c:pt idx="7">
                  <c:v>5.008313183055178E-5</c:v>
                </c:pt>
                <c:pt idx="8">
                  <c:v>9.9565132398405105E-5</c:v>
                </c:pt>
                <c:pt idx="9">
                  <c:v>6.75153754412676E-5</c:v>
                </c:pt>
                <c:pt idx="10">
                  <c:v>4.5734892951397875E-5</c:v>
                </c:pt>
                <c:pt idx="11">
                  <c:v>1.1725511636292478E-4</c:v>
                </c:pt>
                <c:pt idx="12">
                  <c:v>1.9829561082359765E-4</c:v>
                </c:pt>
                <c:pt idx="13">
                  <c:v>1.0839970790848846E-4</c:v>
                </c:pt>
                <c:pt idx="14">
                  <c:v>1.3859709377906461E-4</c:v>
                </c:pt>
                <c:pt idx="15">
                  <c:v>1.9314994647468488E-4</c:v>
                </c:pt>
                <c:pt idx="16">
                  <c:v>7.6474512220016239E-5</c:v>
                </c:pt>
                <c:pt idx="17">
                  <c:v>1.581781972462807E-4</c:v>
                </c:pt>
                <c:pt idx="18">
                  <c:v>2.0662089657361496E-4</c:v>
                </c:pt>
                <c:pt idx="19">
                  <c:v>1.7872386164997041E-4</c:v>
                </c:pt>
                <c:pt idx="20">
                  <c:v>1.5208758672317679E-4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619248"/>
        <c:axId val="247618856"/>
      </c:lineChart>
      <c:catAx>
        <c:axId val="45615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6157064"/>
        <c:crosses val="autoZero"/>
        <c:auto val="1"/>
        <c:lblAlgn val="ctr"/>
        <c:lblOffset val="100"/>
        <c:noMultiLvlLbl val="0"/>
      </c:catAx>
      <c:valAx>
        <c:axId val="456157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50" b="1" i="0" baseline="0">
                    <a:effectLst/>
                  </a:rPr>
                  <a:t>Miles de dólares</a:t>
                </a:r>
                <a:endParaRPr lang="es-CO" sz="1050">
                  <a:effectLst/>
                </a:endParaRPr>
              </a:p>
            </c:rich>
          </c:tx>
          <c:layout>
            <c:manualLayout>
              <c:xMode val="edge"/>
              <c:yMode val="edge"/>
              <c:x val="1.2052730696798493E-2"/>
              <c:y val="0.610830147253662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6156672"/>
        <c:crosses val="autoZero"/>
        <c:crossBetween val="between"/>
      </c:valAx>
      <c:valAx>
        <c:axId val="247618856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7619248"/>
        <c:crosses val="max"/>
        <c:crossBetween val="between"/>
      </c:valAx>
      <c:catAx>
        <c:axId val="2476192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7618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1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1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image" Target="../media/image4.png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image" Target="../media/image5.png"/><Relationship Id="rId9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161924</xdr:colOff>
      <xdr:row>2</xdr:row>
      <xdr:rowOff>190499</xdr:rowOff>
    </xdr:from>
    <xdr:to>
      <xdr:col>19</xdr:col>
      <xdr:colOff>38099</xdr:colOff>
      <xdr:row>26</xdr:row>
      <xdr:rowOff>9525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495297</xdr:colOff>
      <xdr:row>5</xdr:row>
      <xdr:rowOff>80962</xdr:rowOff>
    </xdr:from>
    <xdr:to>
      <xdr:col>15</xdr:col>
      <xdr:colOff>23811</xdr:colOff>
      <xdr:row>24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647699</xdr:colOff>
      <xdr:row>84</xdr:row>
      <xdr:rowOff>23811</xdr:rowOff>
    </xdr:from>
    <xdr:to>
      <xdr:col>13</xdr:col>
      <xdr:colOff>619125</xdr:colOff>
      <xdr:row>101</xdr:row>
      <xdr:rowOff>23811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333374</xdr:colOff>
      <xdr:row>4</xdr:row>
      <xdr:rowOff>202407</xdr:rowOff>
    </xdr:from>
    <xdr:to>
      <xdr:col>8</xdr:col>
      <xdr:colOff>95249</xdr:colOff>
      <xdr:row>4</xdr:row>
      <xdr:rowOff>554832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9" y="964407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273843</xdr:colOff>
      <xdr:row>83</xdr:row>
      <xdr:rowOff>202406</xdr:rowOff>
    </xdr:from>
    <xdr:to>
      <xdr:col>10</xdr:col>
      <xdr:colOff>83342</xdr:colOff>
      <xdr:row>83</xdr:row>
      <xdr:rowOff>547687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1718" y="17918906"/>
          <a:ext cx="988218" cy="345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297656</xdr:colOff>
      <xdr:row>30</xdr:row>
      <xdr:rowOff>1</xdr:rowOff>
    </xdr:from>
    <xdr:to>
      <xdr:col>8</xdr:col>
      <xdr:colOff>104775</xdr:colOff>
      <xdr:row>31</xdr:row>
      <xdr:rowOff>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6286501"/>
          <a:ext cx="569119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750094</xdr:colOff>
      <xdr:row>109</xdr:row>
      <xdr:rowOff>107157</xdr:rowOff>
    </xdr:from>
    <xdr:to>
      <xdr:col>9</xdr:col>
      <xdr:colOff>176213</xdr:colOff>
      <xdr:row>109</xdr:row>
      <xdr:rowOff>583406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5969" y="24110157"/>
          <a:ext cx="1140619" cy="47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261937</xdr:colOff>
      <xdr:row>55</xdr:row>
      <xdr:rowOff>238125</xdr:rowOff>
    </xdr:from>
    <xdr:to>
      <xdr:col>10</xdr:col>
      <xdr:colOff>14287</xdr:colOff>
      <xdr:row>55</xdr:row>
      <xdr:rowOff>590550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11858625"/>
          <a:ext cx="93106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416719</xdr:colOff>
      <xdr:row>142</xdr:row>
      <xdr:rowOff>285749</xdr:rowOff>
    </xdr:from>
    <xdr:to>
      <xdr:col>10</xdr:col>
      <xdr:colOff>169069</xdr:colOff>
      <xdr:row>142</xdr:row>
      <xdr:rowOff>726280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4594" y="30384749"/>
          <a:ext cx="931069" cy="440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440532</xdr:colOff>
      <xdr:row>134</xdr:row>
      <xdr:rowOff>214312</xdr:rowOff>
    </xdr:from>
    <xdr:to>
      <xdr:col>10</xdr:col>
      <xdr:colOff>192882</xdr:colOff>
      <xdr:row>134</xdr:row>
      <xdr:rowOff>690562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8407" y="28789312"/>
          <a:ext cx="931069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388141</xdr:colOff>
      <xdr:row>4</xdr:row>
      <xdr:rowOff>592930</xdr:rowOff>
    </xdr:from>
    <xdr:to>
      <xdr:col>14</xdr:col>
      <xdr:colOff>678655</xdr:colOff>
      <xdr:row>23</xdr:row>
      <xdr:rowOff>16668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611980</xdr:colOff>
      <xdr:row>84</xdr:row>
      <xdr:rowOff>142874</xdr:rowOff>
    </xdr:from>
    <xdr:to>
      <xdr:col>13</xdr:col>
      <xdr:colOff>583406</xdr:colOff>
      <xdr:row>104</xdr:row>
      <xdr:rowOff>142874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488156</xdr:colOff>
      <xdr:row>4</xdr:row>
      <xdr:rowOff>154782</xdr:rowOff>
    </xdr:from>
    <xdr:to>
      <xdr:col>9</xdr:col>
      <xdr:colOff>59531</xdr:colOff>
      <xdr:row>4</xdr:row>
      <xdr:rowOff>507207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6031" y="916782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71437</xdr:colOff>
      <xdr:row>83</xdr:row>
      <xdr:rowOff>166688</xdr:rowOff>
    </xdr:from>
    <xdr:to>
      <xdr:col>9</xdr:col>
      <xdr:colOff>107155</xdr:colOff>
      <xdr:row>83</xdr:row>
      <xdr:rowOff>726282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9312" y="17883188"/>
          <a:ext cx="988218" cy="559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642937</xdr:colOff>
      <xdr:row>30</xdr:row>
      <xdr:rowOff>178594</xdr:rowOff>
    </xdr:from>
    <xdr:to>
      <xdr:col>10</xdr:col>
      <xdr:colOff>33337</xdr:colOff>
      <xdr:row>30</xdr:row>
      <xdr:rowOff>642937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" y="6465094"/>
          <a:ext cx="569119" cy="464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571500</xdr:colOff>
      <xdr:row>109</xdr:row>
      <xdr:rowOff>107157</xdr:rowOff>
    </xdr:from>
    <xdr:to>
      <xdr:col>8</xdr:col>
      <xdr:colOff>188119</xdr:colOff>
      <xdr:row>110</xdr:row>
      <xdr:rowOff>11906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3348157"/>
          <a:ext cx="1140619" cy="666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345282</xdr:colOff>
      <xdr:row>56</xdr:row>
      <xdr:rowOff>23812</xdr:rowOff>
    </xdr:from>
    <xdr:to>
      <xdr:col>10</xdr:col>
      <xdr:colOff>97632</xdr:colOff>
      <xdr:row>57</xdr:row>
      <xdr:rowOff>185737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3157" y="12596812"/>
          <a:ext cx="93106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345281</xdr:colOff>
      <xdr:row>134</xdr:row>
      <xdr:rowOff>59531</xdr:rowOff>
    </xdr:from>
    <xdr:to>
      <xdr:col>10</xdr:col>
      <xdr:colOff>97631</xdr:colOff>
      <xdr:row>134</xdr:row>
      <xdr:rowOff>940594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3156" y="28634531"/>
          <a:ext cx="931069" cy="881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566735</xdr:colOff>
      <xdr:row>4</xdr:row>
      <xdr:rowOff>640556</xdr:rowOff>
    </xdr:from>
    <xdr:to>
      <xdr:col>15</xdr:col>
      <xdr:colOff>95249</xdr:colOff>
      <xdr:row>23</xdr:row>
      <xdr:rowOff>64294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111918</xdr:colOff>
      <xdr:row>83</xdr:row>
      <xdr:rowOff>702467</xdr:rowOff>
    </xdr:from>
    <xdr:to>
      <xdr:col>14</xdr:col>
      <xdr:colOff>83344</xdr:colOff>
      <xdr:row>103</xdr:row>
      <xdr:rowOff>130967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714374</xdr:colOff>
      <xdr:row>4</xdr:row>
      <xdr:rowOff>154781</xdr:rowOff>
    </xdr:from>
    <xdr:to>
      <xdr:col>10</xdr:col>
      <xdr:colOff>59530</xdr:colOff>
      <xdr:row>4</xdr:row>
      <xdr:rowOff>507206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49" y="916781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71437</xdr:colOff>
      <xdr:row>83</xdr:row>
      <xdr:rowOff>166688</xdr:rowOff>
    </xdr:from>
    <xdr:to>
      <xdr:col>10</xdr:col>
      <xdr:colOff>107155</xdr:colOff>
      <xdr:row>83</xdr:row>
      <xdr:rowOff>642938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312" y="17883188"/>
          <a:ext cx="452437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642937</xdr:colOff>
      <xdr:row>30</xdr:row>
      <xdr:rowOff>178594</xdr:rowOff>
    </xdr:from>
    <xdr:to>
      <xdr:col>10</xdr:col>
      <xdr:colOff>33337</xdr:colOff>
      <xdr:row>30</xdr:row>
      <xdr:rowOff>714375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" y="6465094"/>
          <a:ext cx="569119" cy="535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571500</xdr:colOff>
      <xdr:row>109</xdr:row>
      <xdr:rowOff>107158</xdr:rowOff>
    </xdr:from>
    <xdr:to>
      <xdr:col>8</xdr:col>
      <xdr:colOff>188119</xdr:colOff>
      <xdr:row>109</xdr:row>
      <xdr:rowOff>631032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24110158"/>
          <a:ext cx="569119" cy="52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369094</xdr:colOff>
      <xdr:row>55</xdr:row>
      <xdr:rowOff>226219</xdr:rowOff>
    </xdr:from>
    <xdr:to>
      <xdr:col>10</xdr:col>
      <xdr:colOff>121444</xdr:colOff>
      <xdr:row>55</xdr:row>
      <xdr:rowOff>578644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11846719"/>
          <a:ext cx="93106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333375</xdr:colOff>
      <xdr:row>134</xdr:row>
      <xdr:rowOff>166687</xdr:rowOff>
    </xdr:from>
    <xdr:to>
      <xdr:col>10</xdr:col>
      <xdr:colOff>85725</xdr:colOff>
      <xdr:row>134</xdr:row>
      <xdr:rowOff>583406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28741687"/>
          <a:ext cx="931069" cy="41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352421</xdr:colOff>
      <xdr:row>4</xdr:row>
      <xdr:rowOff>652461</xdr:rowOff>
    </xdr:from>
    <xdr:to>
      <xdr:col>14</xdr:col>
      <xdr:colOff>642935</xdr:colOff>
      <xdr:row>23</xdr:row>
      <xdr:rowOff>76199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433386</xdr:colOff>
      <xdr:row>84</xdr:row>
      <xdr:rowOff>130968</xdr:rowOff>
    </xdr:from>
    <xdr:to>
      <xdr:col>13</xdr:col>
      <xdr:colOff>404812</xdr:colOff>
      <xdr:row>104</xdr:row>
      <xdr:rowOff>130968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523874</xdr:colOff>
      <xdr:row>4</xdr:row>
      <xdr:rowOff>107156</xdr:rowOff>
    </xdr:from>
    <xdr:to>
      <xdr:col>9</xdr:col>
      <xdr:colOff>95249</xdr:colOff>
      <xdr:row>4</xdr:row>
      <xdr:rowOff>459581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49" y="869156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119062</xdr:colOff>
      <xdr:row>83</xdr:row>
      <xdr:rowOff>107156</xdr:rowOff>
    </xdr:from>
    <xdr:to>
      <xdr:col>9</xdr:col>
      <xdr:colOff>154780</xdr:colOff>
      <xdr:row>83</xdr:row>
      <xdr:rowOff>547687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6937" y="17823656"/>
          <a:ext cx="988218" cy="440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452437</xdr:colOff>
      <xdr:row>30</xdr:row>
      <xdr:rowOff>83345</xdr:rowOff>
    </xdr:from>
    <xdr:to>
      <xdr:col>9</xdr:col>
      <xdr:colOff>69056</xdr:colOff>
      <xdr:row>30</xdr:row>
      <xdr:rowOff>678656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0312" y="6369845"/>
          <a:ext cx="569119" cy="595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571500</xdr:colOff>
      <xdr:row>109</xdr:row>
      <xdr:rowOff>71439</xdr:rowOff>
    </xdr:from>
    <xdr:to>
      <xdr:col>8</xdr:col>
      <xdr:colOff>188119</xdr:colOff>
      <xdr:row>109</xdr:row>
      <xdr:rowOff>511969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3312439"/>
          <a:ext cx="1140619" cy="44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488157</xdr:colOff>
      <xdr:row>55</xdr:row>
      <xdr:rowOff>261937</xdr:rowOff>
    </xdr:from>
    <xdr:to>
      <xdr:col>10</xdr:col>
      <xdr:colOff>240507</xdr:colOff>
      <xdr:row>55</xdr:row>
      <xdr:rowOff>614362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6032" y="11882437"/>
          <a:ext cx="93106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250031</xdr:colOff>
      <xdr:row>134</xdr:row>
      <xdr:rowOff>166687</xdr:rowOff>
    </xdr:from>
    <xdr:to>
      <xdr:col>10</xdr:col>
      <xdr:colOff>2381</xdr:colOff>
      <xdr:row>134</xdr:row>
      <xdr:rowOff>785812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7906" y="28741687"/>
          <a:ext cx="931069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54765</xdr:colOff>
      <xdr:row>8</xdr:row>
      <xdr:rowOff>188117</xdr:rowOff>
    </xdr:from>
    <xdr:to>
      <xdr:col>15</xdr:col>
      <xdr:colOff>345279</xdr:colOff>
      <xdr:row>27</xdr:row>
      <xdr:rowOff>95249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254793</xdr:colOff>
      <xdr:row>84</xdr:row>
      <xdr:rowOff>166687</xdr:rowOff>
    </xdr:from>
    <xdr:to>
      <xdr:col>14</xdr:col>
      <xdr:colOff>226219</xdr:colOff>
      <xdr:row>104</xdr:row>
      <xdr:rowOff>166687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654843</xdr:colOff>
      <xdr:row>7</xdr:row>
      <xdr:rowOff>47625</xdr:rowOff>
    </xdr:from>
    <xdr:to>
      <xdr:col>9</xdr:col>
      <xdr:colOff>226218</xdr:colOff>
      <xdr:row>9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2718" y="1952625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71437</xdr:colOff>
      <xdr:row>83</xdr:row>
      <xdr:rowOff>166687</xdr:rowOff>
    </xdr:from>
    <xdr:to>
      <xdr:col>10</xdr:col>
      <xdr:colOff>107155</xdr:colOff>
      <xdr:row>83</xdr:row>
      <xdr:rowOff>678656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312" y="17883187"/>
          <a:ext cx="452437" cy="511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642937</xdr:colOff>
      <xdr:row>30</xdr:row>
      <xdr:rowOff>178594</xdr:rowOff>
    </xdr:from>
    <xdr:to>
      <xdr:col>10</xdr:col>
      <xdr:colOff>464343</xdr:colOff>
      <xdr:row>32</xdr:row>
      <xdr:rowOff>150019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" y="6465094"/>
          <a:ext cx="10001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109</xdr:row>
      <xdr:rowOff>107157</xdr:rowOff>
    </xdr:from>
    <xdr:to>
      <xdr:col>9</xdr:col>
      <xdr:colOff>188119</xdr:colOff>
      <xdr:row>110</xdr:row>
      <xdr:rowOff>23812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23348157"/>
          <a:ext cx="569119" cy="678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559594</xdr:colOff>
      <xdr:row>57</xdr:row>
      <xdr:rowOff>154781</xdr:rowOff>
    </xdr:from>
    <xdr:to>
      <xdr:col>10</xdr:col>
      <xdr:colOff>311944</xdr:colOff>
      <xdr:row>59</xdr:row>
      <xdr:rowOff>126206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7469" y="14632781"/>
          <a:ext cx="9334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428625</xdr:colOff>
      <xdr:row>134</xdr:row>
      <xdr:rowOff>95251</xdr:rowOff>
    </xdr:from>
    <xdr:to>
      <xdr:col>10</xdr:col>
      <xdr:colOff>180975</xdr:colOff>
      <xdr:row>134</xdr:row>
      <xdr:rowOff>833438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670251"/>
          <a:ext cx="931069" cy="73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276225</xdr:colOff>
      <xdr:row>4</xdr:row>
      <xdr:rowOff>161925</xdr:rowOff>
    </xdr:from>
    <xdr:to>
      <xdr:col>18</xdr:col>
      <xdr:colOff>542925</xdr:colOff>
      <xdr:row>4</xdr:row>
      <xdr:rowOff>514350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0" y="933450"/>
          <a:ext cx="10287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76200</xdr:colOff>
      <xdr:row>31</xdr:row>
      <xdr:rowOff>180975</xdr:rowOff>
    </xdr:from>
    <xdr:to>
      <xdr:col>19</xdr:col>
      <xdr:colOff>257175</xdr:colOff>
      <xdr:row>31</xdr:row>
      <xdr:rowOff>533400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06675" y="6915150"/>
          <a:ext cx="9429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733425</xdr:colOff>
      <xdr:row>58</xdr:row>
      <xdr:rowOff>142875</xdr:rowOff>
    </xdr:from>
    <xdr:to>
      <xdr:col>18</xdr:col>
      <xdr:colOff>238125</xdr:colOff>
      <xdr:row>58</xdr:row>
      <xdr:rowOff>876300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2792075"/>
          <a:ext cx="17907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685799</xdr:colOff>
      <xdr:row>4</xdr:row>
      <xdr:rowOff>995362</xdr:rowOff>
    </xdr:from>
    <xdr:to>
      <xdr:col>23</xdr:col>
      <xdr:colOff>428624</xdr:colOff>
      <xdr:row>26</xdr:row>
      <xdr:rowOff>28575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628650</xdr:colOff>
      <xdr:row>32</xdr:row>
      <xdr:rowOff>61911</xdr:rowOff>
    </xdr:from>
    <xdr:to>
      <xdr:col>24</xdr:col>
      <xdr:colOff>76200</xdr:colOff>
      <xdr:row>50</xdr:row>
      <xdr:rowOff>180974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714375</xdr:colOff>
      <xdr:row>58</xdr:row>
      <xdr:rowOff>938211</xdr:rowOff>
    </xdr:from>
    <xdr:to>
      <xdr:col>22</xdr:col>
      <xdr:colOff>619125</xdr:colOff>
      <xdr:row>77</xdr:row>
      <xdr:rowOff>180974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212461</xdr:colOff>
      <xdr:row>10</xdr:row>
      <xdr:rowOff>11642</xdr:rowOff>
    </xdr:from>
    <xdr:to>
      <xdr:col>31</xdr:col>
      <xdr:colOff>60061</xdr:colOff>
      <xdr:row>12</xdr:row>
      <xdr:rowOff>30692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2736" y="3259667"/>
          <a:ext cx="13716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706436</xdr:colOff>
      <xdr:row>38</xdr:row>
      <xdr:rowOff>60856</xdr:rowOff>
    </xdr:from>
    <xdr:to>
      <xdr:col>28</xdr:col>
      <xdr:colOff>392905</xdr:colOff>
      <xdr:row>42</xdr:row>
      <xdr:rowOff>41806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8711" y="9985906"/>
          <a:ext cx="1210469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151378</xdr:colOff>
      <xdr:row>56</xdr:row>
      <xdr:rowOff>125866</xdr:rowOff>
    </xdr:from>
    <xdr:to>
      <xdr:col>23</xdr:col>
      <xdr:colOff>239825</xdr:colOff>
      <xdr:row>58</xdr:row>
      <xdr:rowOff>183016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4271" y="12508366"/>
          <a:ext cx="15716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352425</xdr:colOff>
      <xdr:row>0</xdr:row>
      <xdr:rowOff>666750</xdr:rowOff>
    </xdr:from>
    <xdr:to>
      <xdr:col>19</xdr:col>
      <xdr:colOff>638175</xdr:colOff>
      <xdr:row>21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390524</xdr:colOff>
      <xdr:row>3</xdr:row>
      <xdr:rowOff>9525</xdr:rowOff>
    </xdr:from>
    <xdr:to>
      <xdr:col>15</xdr:col>
      <xdr:colOff>352425</xdr:colOff>
      <xdr:row>4</xdr:row>
      <xdr:rowOff>85725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4" y="1209675"/>
          <a:ext cx="1485901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380999</xdr:colOff>
      <xdr:row>5</xdr:row>
      <xdr:rowOff>66674</xdr:rowOff>
    </xdr:from>
    <xdr:to>
      <xdr:col>20</xdr:col>
      <xdr:colOff>133350</xdr:colOff>
      <xdr:row>29</xdr:row>
      <xdr:rowOff>19049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383381</xdr:colOff>
      <xdr:row>5</xdr:row>
      <xdr:rowOff>433388</xdr:rowOff>
    </xdr:from>
    <xdr:to>
      <xdr:col>27</xdr:col>
      <xdr:colOff>192881</xdr:colOff>
      <xdr:row>5</xdr:row>
      <xdr:rowOff>785813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84225" y="1397794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530225</xdr:colOff>
      <xdr:row>30</xdr:row>
      <xdr:rowOff>375708</xdr:rowOff>
    </xdr:from>
    <xdr:to>
      <xdr:col>27</xdr:col>
      <xdr:colOff>244475</xdr:colOff>
      <xdr:row>30</xdr:row>
      <xdr:rowOff>728133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28892" y="6873875"/>
          <a:ext cx="12382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364066</xdr:colOff>
      <xdr:row>81</xdr:row>
      <xdr:rowOff>325967</xdr:rowOff>
    </xdr:from>
    <xdr:to>
      <xdr:col>27</xdr:col>
      <xdr:colOff>173566</xdr:colOff>
      <xdr:row>81</xdr:row>
      <xdr:rowOff>678392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86066" y="17894300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535516</xdr:colOff>
      <xdr:row>56</xdr:row>
      <xdr:rowOff>379941</xdr:rowOff>
    </xdr:from>
    <xdr:to>
      <xdr:col>27</xdr:col>
      <xdr:colOff>345016</xdr:colOff>
      <xdr:row>56</xdr:row>
      <xdr:rowOff>732366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57516" y="12603691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466725</xdr:colOff>
      <xdr:row>106</xdr:row>
      <xdr:rowOff>397669</xdr:rowOff>
    </xdr:from>
    <xdr:to>
      <xdr:col>27</xdr:col>
      <xdr:colOff>228600</xdr:colOff>
      <xdr:row>106</xdr:row>
      <xdr:rowOff>759619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67569" y="23400544"/>
          <a:ext cx="12858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566737</xdr:colOff>
      <xdr:row>131</xdr:row>
      <xdr:rowOff>371476</xdr:rowOff>
    </xdr:from>
    <xdr:to>
      <xdr:col>27</xdr:col>
      <xdr:colOff>328612</xdr:colOff>
      <xdr:row>131</xdr:row>
      <xdr:rowOff>733426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67581" y="28886945"/>
          <a:ext cx="12858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350044</xdr:colOff>
      <xdr:row>157</xdr:row>
      <xdr:rowOff>71437</xdr:rowOff>
    </xdr:from>
    <xdr:to>
      <xdr:col>28</xdr:col>
      <xdr:colOff>111919</xdr:colOff>
      <xdr:row>158</xdr:row>
      <xdr:rowOff>297655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22950" y="36087843"/>
          <a:ext cx="128587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369093</xdr:colOff>
      <xdr:row>183</xdr:row>
      <xdr:rowOff>30957</xdr:rowOff>
    </xdr:from>
    <xdr:to>
      <xdr:col>27</xdr:col>
      <xdr:colOff>511968</xdr:colOff>
      <xdr:row>183</xdr:row>
      <xdr:rowOff>464342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99" y="41786176"/>
          <a:ext cx="1666875" cy="43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547688</xdr:colOff>
      <xdr:row>5</xdr:row>
      <xdr:rowOff>916782</xdr:rowOff>
    </xdr:from>
    <xdr:to>
      <xdr:col>32</xdr:col>
      <xdr:colOff>500062</xdr:colOff>
      <xdr:row>26</xdr:row>
      <xdr:rowOff>166687</xdr:rowOff>
    </xdr:to>
    <xdr:graphicFrame macro="">
      <xdr:nvGraphicFramePr>
        <xdr:cNvPr id="18" name="Gráfico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750093</xdr:colOff>
      <xdr:row>30</xdr:row>
      <xdr:rowOff>837008</xdr:rowOff>
    </xdr:from>
    <xdr:to>
      <xdr:col>32</xdr:col>
      <xdr:colOff>690562</xdr:colOff>
      <xdr:row>52</xdr:row>
      <xdr:rowOff>23811</xdr:rowOff>
    </xdr:to>
    <xdr:graphicFrame macro="">
      <xdr:nvGraphicFramePr>
        <xdr:cNvPr id="20" name="Gráfico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714374</xdr:colOff>
      <xdr:row>82</xdr:row>
      <xdr:rowOff>27383</xdr:rowOff>
    </xdr:from>
    <xdr:to>
      <xdr:col>34</xdr:col>
      <xdr:colOff>35717</xdr:colOff>
      <xdr:row>103</xdr:row>
      <xdr:rowOff>47624</xdr:rowOff>
    </xdr:to>
    <xdr:graphicFrame macro="">
      <xdr:nvGraphicFramePr>
        <xdr:cNvPr id="22" name="Gráfico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750093</xdr:colOff>
      <xdr:row>107</xdr:row>
      <xdr:rowOff>59532</xdr:rowOff>
    </xdr:from>
    <xdr:to>
      <xdr:col>34</xdr:col>
      <xdr:colOff>11907</xdr:colOff>
      <xdr:row>128</xdr:row>
      <xdr:rowOff>11906</xdr:rowOff>
    </xdr:to>
    <xdr:graphicFrame macro="">
      <xdr:nvGraphicFramePr>
        <xdr:cNvPr id="23" name="Gráfico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11907</xdr:colOff>
      <xdr:row>132</xdr:row>
      <xdr:rowOff>63102</xdr:rowOff>
    </xdr:from>
    <xdr:to>
      <xdr:col>33</xdr:col>
      <xdr:colOff>750093</xdr:colOff>
      <xdr:row>153</xdr:row>
      <xdr:rowOff>166688</xdr:rowOff>
    </xdr:to>
    <xdr:graphicFrame macro="">
      <xdr:nvGraphicFramePr>
        <xdr:cNvPr id="24" name="Gráfico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</xdr:col>
      <xdr:colOff>416719</xdr:colOff>
      <xdr:row>158</xdr:row>
      <xdr:rowOff>416716</xdr:rowOff>
    </xdr:from>
    <xdr:to>
      <xdr:col>33</xdr:col>
      <xdr:colOff>464344</xdr:colOff>
      <xdr:row>181</xdr:row>
      <xdr:rowOff>35718</xdr:rowOff>
    </xdr:to>
    <xdr:graphicFrame macro="">
      <xdr:nvGraphicFramePr>
        <xdr:cNvPr id="25" name="Gráfico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22</xdr:col>
      <xdr:colOff>488155</xdr:colOff>
      <xdr:row>183</xdr:row>
      <xdr:rowOff>575071</xdr:rowOff>
    </xdr:from>
    <xdr:to>
      <xdr:col>33</xdr:col>
      <xdr:colOff>511968</xdr:colOff>
      <xdr:row>206</xdr:row>
      <xdr:rowOff>11906</xdr:rowOff>
    </xdr:to>
    <xdr:graphicFrame macro="">
      <xdr:nvGraphicFramePr>
        <xdr:cNvPr id="27" name="Gráfico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23</xdr:col>
      <xdr:colOff>35718</xdr:colOff>
      <xdr:row>57</xdr:row>
      <xdr:rowOff>146445</xdr:rowOff>
    </xdr:from>
    <xdr:to>
      <xdr:col>33</xdr:col>
      <xdr:colOff>59531</xdr:colOff>
      <xdr:row>78</xdr:row>
      <xdr:rowOff>83344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554828</xdr:colOff>
      <xdr:row>5</xdr:row>
      <xdr:rowOff>45242</xdr:rowOff>
    </xdr:from>
    <xdr:to>
      <xdr:col>15</xdr:col>
      <xdr:colOff>83342</xdr:colOff>
      <xdr:row>24</xdr:row>
      <xdr:rowOff>40480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707230</xdr:colOff>
      <xdr:row>81</xdr:row>
      <xdr:rowOff>750092</xdr:rowOff>
    </xdr:from>
    <xdr:to>
      <xdr:col>14</xdr:col>
      <xdr:colOff>535781</xdr:colOff>
      <xdr:row>100</xdr:row>
      <xdr:rowOff>178592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559593</xdr:colOff>
      <xdr:row>4</xdr:row>
      <xdr:rowOff>142875</xdr:rowOff>
    </xdr:from>
    <xdr:to>
      <xdr:col>9</xdr:col>
      <xdr:colOff>130968</xdr:colOff>
      <xdr:row>4</xdr:row>
      <xdr:rowOff>495300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7468" y="904875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71437</xdr:colOff>
      <xdr:row>81</xdr:row>
      <xdr:rowOff>166687</xdr:rowOff>
    </xdr:from>
    <xdr:to>
      <xdr:col>9</xdr:col>
      <xdr:colOff>107155</xdr:colOff>
      <xdr:row>81</xdr:row>
      <xdr:rowOff>678656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9312" y="17311687"/>
          <a:ext cx="988218" cy="511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511968</xdr:colOff>
      <xdr:row>30</xdr:row>
      <xdr:rowOff>178594</xdr:rowOff>
    </xdr:from>
    <xdr:to>
      <xdr:col>9</xdr:col>
      <xdr:colOff>128587</xdr:colOff>
      <xdr:row>31</xdr:row>
      <xdr:rowOff>35719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9843" y="6274594"/>
          <a:ext cx="569119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107</xdr:row>
      <xdr:rowOff>107157</xdr:rowOff>
    </xdr:from>
    <xdr:to>
      <xdr:col>10</xdr:col>
      <xdr:colOff>202406</xdr:colOff>
      <xdr:row>109</xdr:row>
      <xdr:rowOff>78582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22967157"/>
          <a:ext cx="8096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345281</xdr:colOff>
      <xdr:row>55</xdr:row>
      <xdr:rowOff>369094</xdr:rowOff>
    </xdr:from>
    <xdr:to>
      <xdr:col>10</xdr:col>
      <xdr:colOff>97631</xdr:colOff>
      <xdr:row>55</xdr:row>
      <xdr:rowOff>721519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3156" y="11799094"/>
          <a:ext cx="93106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321468</xdr:colOff>
      <xdr:row>132</xdr:row>
      <xdr:rowOff>130968</xdr:rowOff>
    </xdr:from>
    <xdr:to>
      <xdr:col>10</xdr:col>
      <xdr:colOff>73818</xdr:colOff>
      <xdr:row>132</xdr:row>
      <xdr:rowOff>821531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343" y="27943968"/>
          <a:ext cx="931069" cy="690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185734</xdr:colOff>
      <xdr:row>4</xdr:row>
      <xdr:rowOff>735806</xdr:rowOff>
    </xdr:from>
    <xdr:to>
      <xdr:col>15</xdr:col>
      <xdr:colOff>476248</xdr:colOff>
      <xdr:row>23</xdr:row>
      <xdr:rowOff>159544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290512</xdr:colOff>
      <xdr:row>84</xdr:row>
      <xdr:rowOff>23812</xdr:rowOff>
    </xdr:from>
    <xdr:to>
      <xdr:col>15</xdr:col>
      <xdr:colOff>202406</xdr:colOff>
      <xdr:row>104</xdr:row>
      <xdr:rowOff>23812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642937</xdr:colOff>
      <xdr:row>4</xdr:row>
      <xdr:rowOff>142875</xdr:rowOff>
    </xdr:from>
    <xdr:to>
      <xdr:col>9</xdr:col>
      <xdr:colOff>214312</xdr:colOff>
      <xdr:row>4</xdr:row>
      <xdr:rowOff>495300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" y="904875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59531</xdr:colOff>
      <xdr:row>83</xdr:row>
      <xdr:rowOff>166687</xdr:rowOff>
    </xdr:from>
    <xdr:to>
      <xdr:col>10</xdr:col>
      <xdr:colOff>95249</xdr:colOff>
      <xdr:row>83</xdr:row>
      <xdr:rowOff>750094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9406" y="17883187"/>
          <a:ext cx="452437" cy="583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642937</xdr:colOff>
      <xdr:row>30</xdr:row>
      <xdr:rowOff>178595</xdr:rowOff>
    </xdr:from>
    <xdr:to>
      <xdr:col>10</xdr:col>
      <xdr:colOff>33337</xdr:colOff>
      <xdr:row>30</xdr:row>
      <xdr:rowOff>678657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" y="6465095"/>
          <a:ext cx="569119" cy="500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109</xdr:row>
      <xdr:rowOff>107157</xdr:rowOff>
    </xdr:from>
    <xdr:to>
      <xdr:col>9</xdr:col>
      <xdr:colOff>188119</xdr:colOff>
      <xdr:row>110</xdr:row>
      <xdr:rowOff>95250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23348157"/>
          <a:ext cx="569119" cy="750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357188</xdr:colOff>
      <xdr:row>55</xdr:row>
      <xdr:rowOff>392906</xdr:rowOff>
    </xdr:from>
    <xdr:to>
      <xdr:col>10</xdr:col>
      <xdr:colOff>109538</xdr:colOff>
      <xdr:row>55</xdr:row>
      <xdr:rowOff>745331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5063" y="12013406"/>
          <a:ext cx="93106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619125</xdr:colOff>
      <xdr:row>134</xdr:row>
      <xdr:rowOff>107156</xdr:rowOff>
    </xdr:from>
    <xdr:to>
      <xdr:col>10</xdr:col>
      <xdr:colOff>371475</xdr:colOff>
      <xdr:row>134</xdr:row>
      <xdr:rowOff>821531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28682156"/>
          <a:ext cx="931069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459579</xdr:colOff>
      <xdr:row>4</xdr:row>
      <xdr:rowOff>616743</xdr:rowOff>
    </xdr:from>
    <xdr:to>
      <xdr:col>14</xdr:col>
      <xdr:colOff>750093</xdr:colOff>
      <xdr:row>23</xdr:row>
      <xdr:rowOff>40481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100011</xdr:colOff>
      <xdr:row>84</xdr:row>
      <xdr:rowOff>11905</xdr:rowOff>
    </xdr:from>
    <xdr:to>
      <xdr:col>14</xdr:col>
      <xdr:colOff>71437</xdr:colOff>
      <xdr:row>101</xdr:row>
      <xdr:rowOff>11905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583406</xdr:colOff>
      <xdr:row>4</xdr:row>
      <xdr:rowOff>154782</xdr:rowOff>
    </xdr:from>
    <xdr:to>
      <xdr:col>9</xdr:col>
      <xdr:colOff>154781</xdr:colOff>
      <xdr:row>4</xdr:row>
      <xdr:rowOff>507207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1281" y="916782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392906</xdr:colOff>
      <xdr:row>83</xdr:row>
      <xdr:rowOff>154781</xdr:rowOff>
    </xdr:from>
    <xdr:to>
      <xdr:col>10</xdr:col>
      <xdr:colOff>202405</xdr:colOff>
      <xdr:row>83</xdr:row>
      <xdr:rowOff>547687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0781" y="17871281"/>
          <a:ext cx="988218" cy="392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547687</xdr:colOff>
      <xdr:row>30</xdr:row>
      <xdr:rowOff>166687</xdr:rowOff>
    </xdr:from>
    <xdr:to>
      <xdr:col>9</xdr:col>
      <xdr:colOff>164306</xdr:colOff>
      <xdr:row>31</xdr:row>
      <xdr:rowOff>23812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5562" y="6453187"/>
          <a:ext cx="569119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166688</xdr:colOff>
      <xdr:row>109</xdr:row>
      <xdr:rowOff>71438</xdr:rowOff>
    </xdr:from>
    <xdr:to>
      <xdr:col>10</xdr:col>
      <xdr:colOff>128588</xdr:colOff>
      <xdr:row>109</xdr:row>
      <xdr:rowOff>714375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4563" y="25598438"/>
          <a:ext cx="1140619" cy="642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333375</xdr:colOff>
      <xdr:row>55</xdr:row>
      <xdr:rowOff>250030</xdr:rowOff>
    </xdr:from>
    <xdr:to>
      <xdr:col>10</xdr:col>
      <xdr:colOff>85725</xdr:colOff>
      <xdr:row>55</xdr:row>
      <xdr:rowOff>762000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11870530"/>
          <a:ext cx="931069" cy="511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416719</xdr:colOff>
      <xdr:row>134</xdr:row>
      <xdr:rowOff>142875</xdr:rowOff>
    </xdr:from>
    <xdr:to>
      <xdr:col>10</xdr:col>
      <xdr:colOff>169069</xdr:colOff>
      <xdr:row>134</xdr:row>
      <xdr:rowOff>833438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4594" y="31765875"/>
          <a:ext cx="931069" cy="690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400047</xdr:colOff>
      <xdr:row>4</xdr:row>
      <xdr:rowOff>628649</xdr:rowOff>
    </xdr:from>
    <xdr:to>
      <xdr:col>14</xdr:col>
      <xdr:colOff>690561</xdr:colOff>
      <xdr:row>23</xdr:row>
      <xdr:rowOff>52387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588167</xdr:colOff>
      <xdr:row>84</xdr:row>
      <xdr:rowOff>119061</xdr:rowOff>
    </xdr:from>
    <xdr:to>
      <xdr:col>13</xdr:col>
      <xdr:colOff>559593</xdr:colOff>
      <xdr:row>104</xdr:row>
      <xdr:rowOff>119061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380999</xdr:colOff>
      <xdr:row>4</xdr:row>
      <xdr:rowOff>23813</xdr:rowOff>
    </xdr:from>
    <xdr:to>
      <xdr:col>8</xdr:col>
      <xdr:colOff>142874</xdr:colOff>
      <xdr:row>4</xdr:row>
      <xdr:rowOff>376238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4" y="785813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71437</xdr:colOff>
      <xdr:row>83</xdr:row>
      <xdr:rowOff>166688</xdr:rowOff>
    </xdr:from>
    <xdr:to>
      <xdr:col>9</xdr:col>
      <xdr:colOff>107155</xdr:colOff>
      <xdr:row>83</xdr:row>
      <xdr:rowOff>714376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9312" y="17883188"/>
          <a:ext cx="988218" cy="547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464343</xdr:colOff>
      <xdr:row>30</xdr:row>
      <xdr:rowOff>95252</xdr:rowOff>
    </xdr:from>
    <xdr:to>
      <xdr:col>9</xdr:col>
      <xdr:colOff>80962</xdr:colOff>
      <xdr:row>31</xdr:row>
      <xdr:rowOff>2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2218" y="6381752"/>
          <a:ext cx="569119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190500</xdr:colOff>
      <xdr:row>109</xdr:row>
      <xdr:rowOff>107158</xdr:rowOff>
    </xdr:from>
    <xdr:to>
      <xdr:col>10</xdr:col>
      <xdr:colOff>152400</xdr:colOff>
      <xdr:row>109</xdr:row>
      <xdr:rowOff>619126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23348158"/>
          <a:ext cx="1140619" cy="511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273844</xdr:colOff>
      <xdr:row>55</xdr:row>
      <xdr:rowOff>333375</xdr:rowOff>
    </xdr:from>
    <xdr:to>
      <xdr:col>10</xdr:col>
      <xdr:colOff>26194</xdr:colOff>
      <xdr:row>55</xdr:row>
      <xdr:rowOff>685800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1719" y="11953875"/>
          <a:ext cx="93106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619125</xdr:colOff>
      <xdr:row>134</xdr:row>
      <xdr:rowOff>107157</xdr:rowOff>
    </xdr:from>
    <xdr:to>
      <xdr:col>10</xdr:col>
      <xdr:colOff>371475</xdr:colOff>
      <xdr:row>134</xdr:row>
      <xdr:rowOff>750095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28682157"/>
          <a:ext cx="931069" cy="642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566735</xdr:colOff>
      <xdr:row>4</xdr:row>
      <xdr:rowOff>497680</xdr:rowOff>
    </xdr:from>
    <xdr:to>
      <xdr:col>15</xdr:col>
      <xdr:colOff>95249</xdr:colOff>
      <xdr:row>22</xdr:row>
      <xdr:rowOff>111918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635793</xdr:colOff>
      <xdr:row>84</xdr:row>
      <xdr:rowOff>47623</xdr:rowOff>
    </xdr:from>
    <xdr:to>
      <xdr:col>13</xdr:col>
      <xdr:colOff>607219</xdr:colOff>
      <xdr:row>104</xdr:row>
      <xdr:rowOff>47623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559593</xdr:colOff>
      <xdr:row>4</xdr:row>
      <xdr:rowOff>95250</xdr:rowOff>
    </xdr:from>
    <xdr:to>
      <xdr:col>9</xdr:col>
      <xdr:colOff>130968</xdr:colOff>
      <xdr:row>4</xdr:row>
      <xdr:rowOff>447675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7468" y="857250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71437</xdr:colOff>
      <xdr:row>83</xdr:row>
      <xdr:rowOff>166688</xdr:rowOff>
    </xdr:from>
    <xdr:to>
      <xdr:col>9</xdr:col>
      <xdr:colOff>107155</xdr:colOff>
      <xdr:row>83</xdr:row>
      <xdr:rowOff>642938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9312" y="17883188"/>
          <a:ext cx="988218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642937</xdr:colOff>
      <xdr:row>30</xdr:row>
      <xdr:rowOff>178594</xdr:rowOff>
    </xdr:from>
    <xdr:to>
      <xdr:col>10</xdr:col>
      <xdr:colOff>33337</xdr:colOff>
      <xdr:row>31</xdr:row>
      <xdr:rowOff>35719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" y="6465094"/>
          <a:ext cx="569119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571500</xdr:colOff>
      <xdr:row>109</xdr:row>
      <xdr:rowOff>107158</xdr:rowOff>
    </xdr:from>
    <xdr:to>
      <xdr:col>8</xdr:col>
      <xdr:colOff>188119</xdr:colOff>
      <xdr:row>109</xdr:row>
      <xdr:rowOff>726282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4110158"/>
          <a:ext cx="1140619" cy="619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464344</xdr:colOff>
      <xdr:row>55</xdr:row>
      <xdr:rowOff>178593</xdr:rowOff>
    </xdr:from>
    <xdr:to>
      <xdr:col>10</xdr:col>
      <xdr:colOff>216694</xdr:colOff>
      <xdr:row>55</xdr:row>
      <xdr:rowOff>531018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2219" y="11799093"/>
          <a:ext cx="93106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619125</xdr:colOff>
      <xdr:row>134</xdr:row>
      <xdr:rowOff>107156</xdr:rowOff>
    </xdr:from>
    <xdr:to>
      <xdr:col>10</xdr:col>
      <xdr:colOff>371475</xdr:colOff>
      <xdr:row>134</xdr:row>
      <xdr:rowOff>809625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30206156"/>
          <a:ext cx="931069" cy="702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conomi/Downloads/Alimentos%20y%20animales%20viv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Exportaciones USA"/>
      <sheetName val="Exportaciones Colombia"/>
      <sheetName val="Balanza Comercial Colombia"/>
      <sheetName val="Indicadores de Competitividad"/>
      <sheetName val="Hoja1"/>
    </sheetNames>
    <sheetDataSet>
      <sheetData sheetId="0"/>
      <sheetData sheetId="1"/>
      <sheetData sheetId="2"/>
      <sheetData sheetId="3"/>
      <sheetData sheetId="4">
        <row r="68">
          <cell r="D68" t="str">
            <v>Exportaciones 
por habitante</v>
          </cell>
        </row>
        <row r="129">
          <cell r="A129">
            <v>1991</v>
          </cell>
        </row>
        <row r="130">
          <cell r="A130">
            <v>1992</v>
          </cell>
        </row>
        <row r="131">
          <cell r="A131">
            <v>1993</v>
          </cell>
        </row>
        <row r="132">
          <cell r="A132">
            <v>1994</v>
          </cell>
        </row>
        <row r="133">
          <cell r="A133">
            <v>1995</v>
          </cell>
        </row>
        <row r="134">
          <cell r="A134">
            <v>1996</v>
          </cell>
        </row>
        <row r="135">
          <cell r="A135">
            <v>1997</v>
          </cell>
        </row>
        <row r="136">
          <cell r="A136">
            <v>1998</v>
          </cell>
        </row>
        <row r="137">
          <cell r="A137">
            <v>1999</v>
          </cell>
        </row>
        <row r="138">
          <cell r="A138">
            <v>2000</v>
          </cell>
        </row>
        <row r="139">
          <cell r="A139">
            <v>2001</v>
          </cell>
        </row>
        <row r="140">
          <cell r="A140">
            <v>2002</v>
          </cell>
        </row>
        <row r="141">
          <cell r="A141">
            <v>2003</v>
          </cell>
        </row>
        <row r="142">
          <cell r="A142">
            <v>2004</v>
          </cell>
        </row>
        <row r="143">
          <cell r="A143">
            <v>2005</v>
          </cell>
        </row>
        <row r="144">
          <cell r="A144">
            <v>2006</v>
          </cell>
        </row>
        <row r="145">
          <cell r="A145">
            <v>2007</v>
          </cell>
        </row>
        <row r="146">
          <cell r="A146">
            <v>2008</v>
          </cell>
        </row>
        <row r="147">
          <cell r="A147">
            <v>2009</v>
          </cell>
        </row>
        <row r="148">
          <cell r="A148">
            <v>2010</v>
          </cell>
        </row>
        <row r="149">
          <cell r="A149">
            <v>2011</v>
          </cell>
        </row>
        <row r="150">
          <cell r="A150">
            <v>2012</v>
          </cell>
        </row>
        <row r="151">
          <cell r="A151">
            <v>2013</v>
          </cell>
        </row>
        <row r="152">
          <cell r="A152">
            <v>2014</v>
          </cell>
        </row>
        <row r="153">
          <cell r="A153">
            <v>2015</v>
          </cell>
        </row>
        <row r="159">
          <cell r="A159">
            <v>1991</v>
          </cell>
        </row>
        <row r="160">
          <cell r="A160">
            <v>1992</v>
          </cell>
        </row>
        <row r="161">
          <cell r="A161">
            <v>1993</v>
          </cell>
        </row>
        <row r="162">
          <cell r="A162">
            <v>1994</v>
          </cell>
        </row>
        <row r="163">
          <cell r="A163">
            <v>1995</v>
          </cell>
        </row>
        <row r="164">
          <cell r="A164">
            <v>1996</v>
          </cell>
        </row>
        <row r="165">
          <cell r="A165">
            <v>1997</v>
          </cell>
        </row>
        <row r="166">
          <cell r="A166">
            <v>1998</v>
          </cell>
        </row>
        <row r="167">
          <cell r="A167">
            <v>1999</v>
          </cell>
        </row>
        <row r="168">
          <cell r="A168">
            <v>2000</v>
          </cell>
        </row>
        <row r="169">
          <cell r="A169">
            <v>2001</v>
          </cell>
        </row>
        <row r="170">
          <cell r="A170">
            <v>2002</v>
          </cell>
        </row>
        <row r="171">
          <cell r="A171">
            <v>2003</v>
          </cell>
        </row>
        <row r="172">
          <cell r="A172">
            <v>2004</v>
          </cell>
        </row>
        <row r="173">
          <cell r="A173">
            <v>2005</v>
          </cell>
        </row>
        <row r="174">
          <cell r="A174">
            <v>2006</v>
          </cell>
        </row>
        <row r="175">
          <cell r="A175">
            <v>2007</v>
          </cell>
        </row>
        <row r="176">
          <cell r="A176">
            <v>2008</v>
          </cell>
        </row>
        <row r="177">
          <cell r="A177">
            <v>2009</v>
          </cell>
        </row>
        <row r="178">
          <cell r="A178">
            <v>2010</v>
          </cell>
        </row>
        <row r="179">
          <cell r="A179">
            <v>2011</v>
          </cell>
        </row>
        <row r="180">
          <cell r="A180">
            <v>2012</v>
          </cell>
        </row>
        <row r="181">
          <cell r="A181">
            <v>2013</v>
          </cell>
        </row>
        <row r="182">
          <cell r="A182">
            <v>2014</v>
          </cell>
        </row>
        <row r="183">
          <cell r="A183">
            <v>2015</v>
          </cell>
        </row>
      </sheetData>
      <sheetData sheetId="5"/>
    </sheetDataSet>
  </externalBook>
</externalLink>
</file>

<file path=xl/tables/table1.xml><?xml version="1.0" encoding="utf-8"?>
<table xmlns="http://schemas.openxmlformats.org/spreadsheetml/2006/main" id="17" name="Tabla118" displayName="Tabla118" ref="A6:V27" totalsRowShown="0" headerRowDxfId="345" dataDxfId="343" headerRowBorderDxfId="344" tableBorderDxfId="342" totalsRowBorderDxfId="341">
  <tableColumns count="22">
    <tableColumn id="1" name="Año" dataDxfId="340"/>
    <tableColumn id="2" name="(1) Productos primarios" dataDxfId="339">
      <calculatedColumnFormula>'Export '!B2</calculatedColumnFormula>
    </tableColumn>
    <tableColumn id="13" name="(2) MRB: agro" dataDxfId="338">
      <calculatedColumnFormula>'Export '!C2</calculatedColumnFormula>
    </tableColumn>
    <tableColumn id="9" name="(3) MRB: otros" dataDxfId="337">
      <calculatedColumnFormula>'Export '!D2</calculatedColumnFormula>
    </tableColumn>
    <tableColumn id="10" name="(4)MBT: textiles, vestidos y calzado" dataDxfId="336">
      <calculatedColumnFormula>'Export '!E2</calculatedColumnFormula>
    </tableColumn>
    <tableColumn id="11" name="(5) MBT: otros" dataDxfId="335">
      <calculatedColumnFormula>'Export '!F2</calculatedColumnFormula>
    </tableColumn>
    <tableColumn id="12" name="(6) MTI: automoviles " dataDxfId="334">
      <calculatedColumnFormula>'Export '!G2</calculatedColumnFormula>
    </tableColumn>
    <tableColumn id="7" name="(7) MTI: procesos" dataDxfId="333">
      <calculatedColumnFormula>'Export '!H2</calculatedColumnFormula>
    </tableColumn>
    <tableColumn id="8" name="(8) MTI: ingeniería" dataDxfId="332">
      <calculatedColumnFormula>'Export '!I2</calculatedColumnFormula>
    </tableColumn>
    <tableColumn id="6" name="(9) MAT: electronicos y electricos " dataDxfId="331">
      <calculatedColumnFormula>'Export '!J2</calculatedColumnFormula>
    </tableColumn>
    <tableColumn id="3" name="(10) MAT: otros " dataDxfId="330">
      <calculatedColumnFormula>'Export '!K2</calculatedColumnFormula>
    </tableColumn>
    <tableColumn id="4" name="Pib Colombia a pesos corrientes_x000a_ (US$ miles de millones)" dataDxfId="329" dataCellStyle="Porcentaje"/>
    <tableColumn id="5" name="Porcentaje de _x000a_Exportaciones del PIB a Canadá (1)" dataDxfId="328">
      <calculatedColumnFormula>B7/($L7*1000)</calculatedColumnFormula>
    </tableColumn>
    <tableColumn id="15" name="Porcentaje de _x000a_Exportaciones del PIB a Canadá (2)" dataDxfId="327">
      <calculatedColumnFormula>C7/($L7*1000)</calculatedColumnFormula>
    </tableColumn>
    <tableColumn id="16" name="Porcentaje de _x000a_Exportaciones del PIB a Canadá (3)" dataDxfId="326">
      <calculatedColumnFormula>D7/($L7*1000)</calculatedColumnFormula>
    </tableColumn>
    <tableColumn id="17" name="Porcentaje de _x000a_Exportaciones del PIB a Canadá (4)" dataDxfId="325">
      <calculatedColumnFormula>E7/($L7*1000)</calculatedColumnFormula>
    </tableColumn>
    <tableColumn id="18" name="Porcentaje de _x000a_Exportaciones del PIB a Canadá (5)" dataDxfId="324">
      <calculatedColumnFormula>F7/($L7*1000)</calculatedColumnFormula>
    </tableColumn>
    <tableColumn id="19" name="Porcentaje de _x000a_Exportaciones del PIB a Canadá (6)" dataDxfId="323">
      <calculatedColumnFormula>G7/($L7*1000)</calculatedColumnFormula>
    </tableColumn>
    <tableColumn id="20" name="Porcentaje de _x000a_Exportaciones del PIB a Canadá (7)" dataDxfId="322">
      <calculatedColumnFormula>H7/($L7*1000)</calculatedColumnFormula>
    </tableColumn>
    <tableColumn id="21" name="Porcentaje de _x000a_Exportaciones del PIB a Canadá (8)" dataDxfId="321">
      <calculatedColumnFormula>I7/($L7*1000)</calculatedColumnFormula>
    </tableColumn>
    <tableColumn id="22" name="Porcentaje de _x000a_Exportaciones del PIB a Canadá (9)" dataDxfId="320">
      <calculatedColumnFormula>J7/($L7*1000)</calculatedColumnFormula>
    </tableColumn>
    <tableColumn id="23" name="Porcentaje de _x000a_Exportaciones del PIB a Canadá (10)" dataDxfId="319">
      <calculatedColumnFormula>K7/($L7*1000)</calculatedColumnFormula>
    </tableColumn>
  </tableColumns>
  <tableStyleInfo name="TableStyleMedium14" showFirstColumn="0" showLastColumn="0" showRowStripes="1" showColumnStripes="0"/>
</table>
</file>

<file path=xl/tables/table10.xml><?xml version="1.0" encoding="utf-8"?>
<table xmlns="http://schemas.openxmlformats.org/spreadsheetml/2006/main" id="29" name="Tabla19101130" displayName="Tabla19101130" ref="B59:L80" totalsRowShown="0" headerRowDxfId="113" dataDxfId="111" headerRowBorderDxfId="112" tableBorderDxfId="110" totalsRowBorderDxfId="109">
  <tableColumns count="11">
    <tableColumn id="1" name="Año" dataDxfId="108"/>
    <tableColumn id="18" name="Porcentaje de _x000a_Intercambio Comercial Colombia (1)" dataDxfId="107" dataCellStyle="Porcentaje">
      <calculatedColumnFormula>'Apertura '!B109/'Exp Mundiales'!B2</calculatedColumnFormula>
    </tableColumn>
    <tableColumn id="19" name="Porcentaje de _x000a_Intercambio Comercial Colombia (2)" dataDxfId="106" dataCellStyle="Porcentaje">
      <calculatedColumnFormula>'Apertura '!C109/'Exp Mundiales'!C2</calculatedColumnFormula>
    </tableColumn>
    <tableColumn id="20" name="Porcentaje de _x000a_Intercambio Comercial Colombia (3)" dataDxfId="105" dataCellStyle="Porcentaje">
      <calculatedColumnFormula>'Apertura '!D109/'Exp Mundiales'!D2</calculatedColumnFormula>
    </tableColumn>
    <tableColumn id="21" name="Porcentaje de _x000a_Intercambio Comercial Colombia (4)" dataDxfId="104" dataCellStyle="Porcentaje">
      <calculatedColumnFormula>'Apertura '!E109/'Exp Mundiales'!E2</calculatedColumnFormula>
    </tableColumn>
    <tableColumn id="16" name="Porcentaje de _x000a_Intercambio Comercial Colombia (5)" dataDxfId="103" dataCellStyle="Porcentaje">
      <calculatedColumnFormula>'Apertura '!F109/'Exp Mundiales'!F2</calculatedColumnFormula>
    </tableColumn>
    <tableColumn id="17" name="Porcentaje de _x000a_Intercambio Comercial Colombia (6)" dataDxfId="102" dataCellStyle="Porcentaje">
      <calculatedColumnFormula>'Apertura '!G109/'Exp Mundiales'!G2</calculatedColumnFormula>
    </tableColumn>
    <tableColumn id="15" name="Porcentaje de _x000a_Intercambio Comercial Colombia (7)" dataDxfId="101" dataCellStyle="Porcentaje">
      <calculatedColumnFormula>'Apertura '!H109/'Exp Mundiales'!H2</calculatedColumnFormula>
    </tableColumn>
    <tableColumn id="4" name="Porcentaje de _x000a_Intercambio Comercial Colombia (8)" dataDxfId="100" dataCellStyle="Porcentaje">
      <calculatedColumnFormula>'Apertura '!I109/'Exp Mundiales'!I2</calculatedColumnFormula>
    </tableColumn>
    <tableColumn id="22" name="Porcentaje de _x000a_Intercambio Comercial Colombia (9)" dataDxfId="99" dataCellStyle="Porcentaje">
      <calculatedColumnFormula>'Apertura '!J109/'Exp Mundiales'!J2</calculatedColumnFormula>
    </tableColumn>
    <tableColumn id="23" name="Porcentaje de _x000a_Intercambio Comercial Colombia (10)" dataDxfId="98" dataCellStyle="Porcentaje">
      <calculatedColumnFormula>'Apertura '!K109/'Exp Mundiales'!K2</calculatedColumnFormula>
    </tableColumn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id="27" name="Tabla1928" displayName="Tabla1928" ref="B5:L26" totalsRowShown="0" headerRowDxfId="97" dataDxfId="95" headerRowBorderDxfId="96" tableBorderDxfId="94" totalsRowBorderDxfId="93">
  <tableColumns count="11">
    <tableColumn id="1" name="Año" dataDxfId="92"/>
    <tableColumn id="11" name="Porcentaje de _x000a_Exportaciones del PIB a USA (1)" dataDxfId="91" dataCellStyle="Porcentaje">
      <calculatedColumnFormula>'Export '!B2/'Exp Mundiales'!B2</calculatedColumnFormula>
    </tableColumn>
    <tableColumn id="12" name="Porcentaje de _x000a_Exportaciones del PIB a USA (2)" dataDxfId="90" dataCellStyle="Porcentaje">
      <calculatedColumnFormula>'Export '!C2/'Exp Mundiales'!C2</calculatedColumnFormula>
    </tableColumn>
    <tableColumn id="7" name="Porcentaje de _x000a_Exportaciones del PIB a USA (3)" dataDxfId="89" dataCellStyle="Porcentaje">
      <calculatedColumnFormula>'Export '!D2/'Exp Mundiales'!D2</calculatedColumnFormula>
    </tableColumn>
    <tableColumn id="8" name="Porcentaje de _x000a_Exportaciones del PIB a USA (4)" dataDxfId="88" dataCellStyle="Porcentaje">
      <calculatedColumnFormula>'Export '!E2/'Exp Mundiales'!E2</calculatedColumnFormula>
    </tableColumn>
    <tableColumn id="9" name="Porcentaje de _x000a_Exportaciones del PIB a USA (5)" dataDxfId="87" dataCellStyle="Porcentaje">
      <calculatedColumnFormula>'Export '!F2/'Exp Mundiales'!F2</calculatedColumnFormula>
    </tableColumn>
    <tableColumn id="10" name="Porcentaje de _x000a_Exportaciones del PIB a USA (6)" dataDxfId="86" dataCellStyle="Porcentaje">
      <calculatedColumnFormula>'Export '!G2/'Exp Mundiales'!G2</calculatedColumnFormula>
    </tableColumn>
    <tableColumn id="5" name="Porcentaje de _x000a_Exportaciones del PIB a USA (7)" dataDxfId="85" dataCellStyle="Porcentaje">
      <calculatedColumnFormula>'Export '!H2/'Exp Mundiales'!H2</calculatedColumnFormula>
    </tableColumn>
    <tableColumn id="6" name="Porcentaje de _x000a_Exportaciones del PIB a USA (8)" dataDxfId="84" dataCellStyle="Porcentaje">
      <calculatedColumnFormula>'Export '!I2/'Exp Mundiales'!I2</calculatedColumnFormula>
    </tableColumn>
    <tableColumn id="2" name="Porcentaje de _x000a_Exportaciones del PIB a USA (9)" dataDxfId="83" dataCellStyle="Porcentaje">
      <calculatedColumnFormula>'Export '!J2/'Exp Mundiales'!J2</calculatedColumnFormula>
    </tableColumn>
    <tableColumn id="4" name="Porcentaje de _x000a_Exportaciones del PIB a USA (10)" dataDxfId="82" dataCellStyle="Porcentaje">
      <calculatedColumnFormula>'Export '!K2/'Exp Mundiales'!K2</calculatedColumnFormula>
    </tableColumn>
  </tableColumns>
  <tableStyleInfo name="TableStyleMedium14" showFirstColumn="0" showLastColumn="0" showRowStripes="1" showColumnStripes="0"/>
</table>
</file>

<file path=xl/tables/table12.xml><?xml version="1.0" encoding="utf-8"?>
<table xmlns="http://schemas.openxmlformats.org/spreadsheetml/2006/main" id="30" name="Tabla1910111331" displayName="Tabla1910111331" ref="A4:U25" totalsRowShown="0" headerRowDxfId="81" dataDxfId="79" headerRowBorderDxfId="80" tableBorderDxfId="78" totalsRowBorderDxfId="77">
  <tableColumns count="21">
    <tableColumn id="1" name="Año" dataDxfId="76"/>
    <tableColumn id="2" name="Total Balanza Comercial de Colombia (1)" dataDxfId="75">
      <calculatedColumnFormula>'Balanza c '!B2</calculatedColumnFormula>
    </tableColumn>
    <tableColumn id="13" name="Total Balanza Comercial de Colombia (2)" dataDxfId="74">
      <calculatedColumnFormula>'Balanza c '!C2</calculatedColumnFormula>
    </tableColumn>
    <tableColumn id="14" name="Total Balanza Comercial de Colombia (3)" dataDxfId="73">
      <calculatedColumnFormula>'Balanza c '!D2</calculatedColumnFormula>
    </tableColumn>
    <tableColumn id="15" name="Total Balanza Comercial de Colombia (4)" dataDxfId="72">
      <calculatedColumnFormula>'Balanza c '!E2</calculatedColumnFormula>
    </tableColumn>
    <tableColumn id="16" name="Total Balanza Comercial de Colombia (5)" dataDxfId="71">
      <calculatedColumnFormula>'Balanza c '!F2</calculatedColumnFormula>
    </tableColumn>
    <tableColumn id="17" name="Total Balanza Comercial de Colombia (6)" dataDxfId="70">
      <calculatedColumnFormula>'Balanza c '!G2</calculatedColumnFormula>
    </tableColumn>
    <tableColumn id="8" name="Total Balanza Comercial de Colombia (7)" dataDxfId="69">
      <calculatedColumnFormula>'Balanza c '!H2</calculatedColumnFormula>
    </tableColumn>
    <tableColumn id="9" name="Total Balanza Comercial de Colombia (8)" dataDxfId="68">
      <calculatedColumnFormula>'Balanza c '!I2</calculatedColumnFormula>
    </tableColumn>
    <tableColumn id="10" name="Total Balanza Comercial de Colombia (9)" dataDxfId="67">
      <calculatedColumnFormula>'Balanza c '!J2</calculatedColumnFormula>
    </tableColumn>
    <tableColumn id="11" name="Total Balanza Comercial de Colombia (10)" dataDxfId="66">
      <calculatedColumnFormula>'Balanza c '!K2</calculatedColumnFormula>
    </tableColumn>
    <tableColumn id="25" name="VCR (1)" dataDxfId="65">
      <calculatedColumnFormula>(Tabla1910111331[[#This Row],[Total Balanza Comercial de Colombia (1)]])/('Exp de Col al Mundo'!B2+'Imp a Col del Mundo'!B2)</calculatedColumnFormula>
    </tableColumn>
    <tableColumn id="26" name="VCR (2)" dataDxfId="64">
      <calculatedColumnFormula>(Tabla1910111331[[#This Row],[Total Balanza Comercial de Colombia (2)]])/('Exp de Col al Mundo'!C2+'Imp a Col del Mundo'!C2)</calculatedColumnFormula>
    </tableColumn>
    <tableColumn id="21" name="VCR (3)" dataDxfId="63">
      <calculatedColumnFormula>(Tabla1910111331[[#This Row],[Total Balanza Comercial de Colombia (3)]])/('Exp de Col al Mundo'!D2+'Imp a Col del Mundo'!D2)</calculatedColumnFormula>
    </tableColumn>
    <tableColumn id="22" name="VCR (4)" dataDxfId="62">
      <calculatedColumnFormula>(Tabla1910111331[[#This Row],[Total Balanza Comercial de Colombia (4)]])/('Exp de Col al Mundo'!E2+'Imp a Col del Mundo'!E2)</calculatedColumnFormula>
    </tableColumn>
    <tableColumn id="23" name="VCR (5)" dataDxfId="61">
      <calculatedColumnFormula>(Tabla1910111331[[#This Row],[Total Balanza Comercial de Colombia (5)]])/('Exp de Col al Mundo'!F2+'Imp a Col del Mundo'!F2)</calculatedColumnFormula>
    </tableColumn>
    <tableColumn id="24" name="VCR (6)" dataDxfId="60">
      <calculatedColumnFormula>(Tabla1910111331[[#This Row],[Total Balanza Comercial de Colombia (6)]])/('Exp de Col al Mundo'!G2+'Imp a Col del Mundo'!G2)</calculatedColumnFormula>
    </tableColumn>
    <tableColumn id="19" name="VCR (7)" dataDxfId="59">
      <calculatedColumnFormula>(Tabla1910111331[[#This Row],[Total Balanza Comercial de Colombia (7)]])/('Exp de Col al Mundo'!H2+'Imp a Col del Mundo'!H2)</calculatedColumnFormula>
    </tableColumn>
    <tableColumn id="20" name="VCR (8)" dataDxfId="58">
      <calculatedColumnFormula>(Tabla1910111331[[#This Row],[Total Balanza Comercial de Colombia (8)]])/('Exp de Col al Mundo'!I2+'Imp a Col del Mundo'!I2)</calculatedColumnFormula>
    </tableColumn>
    <tableColumn id="18" name="VCR (9)" dataDxfId="57">
      <calculatedColumnFormula>(Tabla1910111331[[#This Row],[Total Balanza Comercial de Colombia (9)]])/('Exp de Col al Mundo'!J2+'Imp a Col del Mundo'!J2)</calculatedColumnFormula>
    </tableColumn>
    <tableColumn id="4" name="VCR (10)" dataDxfId="56" dataCellStyle="Porcentaje">
      <calculatedColumnFormula>(Tabla1910111331[[#This Row],[Total Balanza Comercial de Colombia (10)]])/('Exp de Col al Mundo'!K2+'Imp a Col del Mundo'!K2)</calculatedColumnFormula>
    </tableColumn>
  </tableColumns>
  <tableStyleInfo name="TableStyleMedium14" showFirstColumn="0" showLastColumn="0" showRowStripes="1" showColumnStripes="0"/>
</table>
</file>

<file path=xl/tables/table13.xml><?xml version="1.0" encoding="utf-8"?>
<table xmlns="http://schemas.openxmlformats.org/spreadsheetml/2006/main" id="31" name="Tabla191011131432" displayName="Tabla191011131432" ref="A29:U50" totalsRowShown="0" headerRowDxfId="55" dataDxfId="53" headerRowBorderDxfId="54" tableBorderDxfId="52" totalsRowBorderDxfId="51">
  <tableColumns count="21">
    <tableColumn id="1" name="Año" dataDxfId="50"/>
    <tableColumn id="11" name="Indice de Balassa (1)" dataDxfId="49">
      <calculatedColumnFormula>(('Export '!B2)/(Data!$L37)/(('COL to World'!B14)/'COL to World'!$L14))</calculatedColumnFormula>
    </tableColumn>
    <tableColumn id="12" name="Indice de Balassa (2)" dataDxfId="48">
      <calculatedColumnFormula>(('Export '!C2)/(Data!$L37)/(('COL to World'!C14)/'COL to World'!$L14))</calculatedColumnFormula>
    </tableColumn>
    <tableColumn id="13" name="Indice de Balassa (3)" dataDxfId="47">
      <calculatedColumnFormula>(('Export '!D2)/(Data!$L37)/(('COL to World'!D14)/'COL to World'!$L14))</calculatedColumnFormula>
    </tableColumn>
    <tableColumn id="14" name="Indice de Balassa (4)" dataDxfId="46">
      <calculatedColumnFormula>(('Export '!E2)/(Data!$L37)/(('COL to World'!E14)/'COL to World'!$L14))</calculatedColumnFormula>
    </tableColumn>
    <tableColumn id="15" name="Indice de Balassa (5)" dataDxfId="45">
      <calculatedColumnFormula>(('Export '!F2)/(Data!$L37)/(('COL to World'!F14)/'COL to World'!$L14))</calculatedColumnFormula>
    </tableColumn>
    <tableColumn id="8" name="Indice de Balassa (6)" dataDxfId="44">
      <calculatedColumnFormula>(('Export '!G2)/(Data!$L37)/(('COL to World'!G14)/'COL to World'!$L14))</calculatedColumnFormula>
    </tableColumn>
    <tableColumn id="9" name="Indice de Balassa (7)" dataDxfId="43">
      <calculatedColumnFormula>(('Export '!H2)/(Data!$L37)/(('COL to World'!H14)/'COL to World'!$L14))</calculatedColumnFormula>
    </tableColumn>
    <tableColumn id="10" name="Indice de Balassa (8)" dataDxfId="42">
      <calculatedColumnFormula>(('Export '!I2)/(Data!$L37)/(('COL to World'!I14)/'COL to World'!$L14))</calculatedColumnFormula>
    </tableColumn>
    <tableColumn id="6" name="Indice de Balassa (9)" dataDxfId="41">
      <calculatedColumnFormula>(('Export '!J2)/(Data!$L37)/(('COL to World'!J14)/'COL to World'!$L14))</calculatedColumnFormula>
    </tableColumn>
    <tableColumn id="4" name="Indice de Balassa  (10)" dataDxfId="40" dataCellStyle="Porcentaje">
      <calculatedColumnFormula>(('Export '!K2)/(Data!$L37)/(('COL to World'!K14)/'COL to World'!$L14))</calculatedColumnFormula>
    </tableColumn>
    <tableColumn id="23" name="Interpretación (1)" dataDxfId="39" dataCellStyle="Porcentaje">
      <calculatedColumnFormula>IF(Tabla191011131432[[#This Row],[Indice de Balassa (1)]]&gt;0.33,"VENTAJA","INTRAPRODUCTO")</calculatedColumnFormula>
    </tableColumn>
    <tableColumn id="24" name="Interpretación (2)" dataDxfId="38" dataCellStyle="Porcentaje">
      <calculatedColumnFormula>IF(Tabla191011131432[[#This Row],[Indice de Balassa (2)]]&gt;0.33,"VENTAJA","INTRAPRODUCTO")</calculatedColumnFormula>
    </tableColumn>
    <tableColumn id="19" name="Interpretación (3)" dataDxfId="37" dataCellStyle="Porcentaje">
      <calculatedColumnFormula>IF(Tabla191011131432[[#This Row],[Indice de Balassa (3)]]&gt;0.33,"VENTAJA","INTRAPRODUCTO")</calculatedColumnFormula>
    </tableColumn>
    <tableColumn id="20" name="Interpretación (4)" dataDxfId="36" dataCellStyle="Porcentaje">
      <calculatedColumnFormula>IF(Tabla191011131432[[#This Row],[Indice de Balassa (4)]]&gt;0.33,"VENTAJA","INTRAPRODUCTO")</calculatedColumnFormula>
    </tableColumn>
    <tableColumn id="21" name="Interpretación (5)" dataDxfId="35" dataCellStyle="Porcentaje">
      <calculatedColumnFormula>IF(Tabla191011131432[[#This Row],[Indice de Balassa (5)]]&gt;0.33,"VENTAJA","INTRAPRODUCTO")</calculatedColumnFormula>
    </tableColumn>
    <tableColumn id="22" name="Interpretación (6)" dataDxfId="34" dataCellStyle="Porcentaje">
      <calculatedColumnFormula>IF(Tabla191011131432[[#This Row],[Indice de Balassa (6)]]&gt;0.33,"VENTAJA","INTRAPRODUCTO")</calculatedColumnFormula>
    </tableColumn>
    <tableColumn id="17" name="Interpretación (7)" dataDxfId="33" dataCellStyle="Porcentaje">
      <calculatedColumnFormula>IF(Tabla191011131432[[#This Row],[Indice de Balassa (7)]]&gt;0.33,"VENTAJA","INTRAPRODUCTO")</calculatedColumnFormula>
    </tableColumn>
    <tableColumn id="18" name="Interpretación (8)" dataDxfId="32" dataCellStyle="Porcentaje">
      <calculatedColumnFormula>IF(Tabla191011131432[[#This Row],[Indice de Balassa (8)]]&gt;0.33,"VENTAJA","INTRAPRODUCTO")</calculatedColumnFormula>
    </tableColumn>
    <tableColumn id="16" name="Interpretación (9)" dataDxfId="31" dataCellStyle="Porcentaje">
      <calculatedColumnFormula>IF(Tabla191011131432[[#This Row],[Indice de Balassa (9)]]&gt;0.33,"VENTAJA","INTRAPRODUCTO")</calculatedColumnFormula>
    </tableColumn>
    <tableColumn id="7" name="Interpretación (10)" dataDxfId="30">
      <calculatedColumnFormula>IF(Tabla191011131432[[#This Row],[Indice de Balassa  (10)]]&gt;0.33,"VENTAJA","INTRAPRODUCTO")</calculatedColumnFormula>
    </tableColumn>
  </tableColumns>
  <tableStyleInfo name="TableStyleMedium14" showFirstColumn="0" showLastColumn="0" showRowStripes="1" showColumnStripes="0"/>
</table>
</file>

<file path=xl/tables/table14.xml><?xml version="1.0" encoding="utf-8"?>
<table xmlns="http://schemas.openxmlformats.org/spreadsheetml/2006/main" id="32" name="Tabla19101113141233" displayName="Tabla19101113141233" ref="A54:U75" totalsRowShown="0" headerRowDxfId="29" dataDxfId="27" headerRowBorderDxfId="28" tableBorderDxfId="26" totalsRowBorderDxfId="25">
  <tableColumns count="21">
    <tableColumn id="1" name="Año" dataDxfId="24"/>
    <tableColumn id="12" name="IGLL (1)" dataDxfId="23">
      <calculatedColumnFormula>1-('Balanza c '!B2/'Apertura '!B109)</calculatedColumnFormula>
    </tableColumn>
    <tableColumn id="10" name="IGLL (2)" dataDxfId="22">
      <calculatedColumnFormula>1-('Balanza c '!C2/'Apertura '!C109)</calculatedColumnFormula>
    </tableColumn>
    <tableColumn id="11" name="IGLL (3)" dataDxfId="21">
      <calculatedColumnFormula>1-('Balanza c '!D2/'Apertura '!D109)</calculatedColumnFormula>
    </tableColumn>
    <tableColumn id="5" name="IGLL (4)" dataDxfId="20">
      <calculatedColumnFormula>1-('Balanza c '!E2/'Apertura '!E109)</calculatedColumnFormula>
    </tableColumn>
    <tableColumn id="6" name="IGLL (5)" dataDxfId="19">
      <calculatedColumnFormula>1-('Balanza c '!F2/'Apertura '!F109)</calculatedColumnFormula>
    </tableColumn>
    <tableColumn id="8" name="IGLL (6)" dataDxfId="18">
      <calculatedColumnFormula>1-('Balanza c '!G2/'Apertura '!G109)</calculatedColumnFormula>
    </tableColumn>
    <tableColumn id="9" name="IGLL (7)" dataDxfId="17">
      <calculatedColumnFormula>1-('Balanza c '!H2/'Apertura '!H109)</calculatedColumnFormula>
    </tableColumn>
    <tableColumn id="2" name="IGLL (8)" dataDxfId="16">
      <calculatedColumnFormula>1-('Balanza c '!I2/'Apertura '!I109)</calculatedColumnFormula>
    </tableColumn>
    <tableColumn id="3" name="IGLL (9)" dataDxfId="15">
      <calculatedColumnFormula>1-('Balanza c '!J2/'Apertura '!J109)</calculatedColumnFormula>
    </tableColumn>
    <tableColumn id="4" name="IGLL (10)" dataDxfId="14" dataCellStyle="Porcentaje">
      <calculatedColumnFormula>1-('Balanza c '!K2/'Apertura '!K109)</calculatedColumnFormula>
    </tableColumn>
    <tableColumn id="20" name="Interpretación (1)" dataDxfId="13" dataCellStyle="Porcentaje">
      <calculatedColumnFormula>IF(Tabla19101113141233[[#This Row],[IGLL (1)]]&gt;0.33,"COMERCIO INTRAINDUSTRIAL","INDICIOS DE CMRCIO INT")</calculatedColumnFormula>
    </tableColumn>
    <tableColumn id="21" name="Interpretación (2)" dataDxfId="12" dataCellStyle="Porcentaje">
      <calculatedColumnFormula>IF(Tabla19101113141233[[#This Row],[IGLL (2)]]&gt;0.33,"COMERCIO INTRAINDUSTRIAL","INDICIOS DE CMRCIO INT")</calculatedColumnFormula>
    </tableColumn>
    <tableColumn id="16" name="Interpretación (3)" dataDxfId="11" dataCellStyle="Porcentaje">
      <calculatedColumnFormula>IF(Tabla19101113141233[[#This Row],[IGLL (3)]]&gt;0.33,"COMERCIO INTRAINDUSTRIAL","INDICIOS DE CMRCIO INT")</calculatedColumnFormula>
    </tableColumn>
    <tableColumn id="17" name="Interpretación (4)" dataDxfId="10" dataCellStyle="Porcentaje">
      <calculatedColumnFormula>IF(Tabla19101113141233[[#This Row],[IGLL (4)]]&gt;0.33,"COMERCIO INTRAINDUSTRIAL","INDICIOS DE CMRCIO INT")</calculatedColumnFormula>
    </tableColumn>
    <tableColumn id="18" name="Interpretación (5)" dataDxfId="9" dataCellStyle="Porcentaje">
      <calculatedColumnFormula>IF(Tabla19101113141233[[#This Row],[IGLL (5)]]&gt;0.33,"COMERCIO INTRAINDUSTRIAL","INDICIOS DE CMRCIO INT")</calculatedColumnFormula>
    </tableColumn>
    <tableColumn id="19" name="Interpretación (6)" dataDxfId="8" dataCellStyle="Porcentaje">
      <calculatedColumnFormula>IF(Tabla19101113141233[[#This Row],[IGLL (6)]]&gt;0.33,"COMERCIO INTRAINDUSTRIAL","INDICIOS DE CMRCIO INT")</calculatedColumnFormula>
    </tableColumn>
    <tableColumn id="14" name="Interpretación (7)" dataDxfId="7" dataCellStyle="Porcentaje">
      <calculatedColumnFormula>IF(Tabla19101113141233[[#This Row],[IGLL (7)]]&gt;0.33,"COMERCIO INTRAINDUSTRIAL","INDICIOS DE CMRCIO INT")</calculatedColumnFormula>
    </tableColumn>
    <tableColumn id="15" name="Interpretación (8)" dataDxfId="6" dataCellStyle="Porcentaje">
      <calculatedColumnFormula>IF(Tabla19101113141233[[#This Row],[IGLL (8)]]&gt;0.33,"COMERCIO INTRAINDUSTRIAL","INDICIOS DE CMRCIO INT")</calculatedColumnFormula>
    </tableColumn>
    <tableColumn id="13" name="Interpretación (9)" dataDxfId="5" dataCellStyle="Porcentaje">
      <calculatedColumnFormula>IF(Tabla19101113141233[[#This Row],[IGLL (9)]]&gt;0.33,"COMERCIO INTRAINDUSTRIAL","INDICIOS DE CMRCIO INT")</calculatedColumnFormula>
    </tableColumn>
    <tableColumn id="7" name="Interpretación (10)" dataDxfId="4">
      <calculatedColumnFormula>IF(Tabla19101113141233[[#This Row],[IGLL (10)]]&gt;0.33,"COMERCIO INTRAINDUSTRIAL","INDICIOS DE CMRCIO INT")</calculatedColumnFormula>
    </tableColumn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id="19" name="Tabla1420" displayName="Tabla1420" ref="A57:V78" totalsRowShown="0" headerRowDxfId="318" dataDxfId="316" headerRowBorderDxfId="317" tableBorderDxfId="315" totalsRowBorderDxfId="314">
  <tableColumns count="22">
    <tableColumn id="1" name="Año" dataDxfId="313"/>
    <tableColumn id="2" name="(1) Productos primarios" dataDxfId="312">
      <calculatedColumnFormula>'Import '!B2</calculatedColumnFormula>
    </tableColumn>
    <tableColumn id="13" name="(2) MRB: agro" dataDxfId="311">
      <calculatedColumnFormula>'Import '!C2</calculatedColumnFormula>
    </tableColumn>
    <tableColumn id="9" name="(3) MRB: otros" dataDxfId="310">
      <calculatedColumnFormula>'Import '!D2</calculatedColumnFormula>
    </tableColumn>
    <tableColumn id="10" name="(4)MBT: textiles, vestidos y calzado" dataDxfId="309">
      <calculatedColumnFormula>'Import '!E2</calculatedColumnFormula>
    </tableColumn>
    <tableColumn id="11" name="(5) MBT: otros" dataDxfId="308">
      <calculatedColumnFormula>'Import '!F2</calculatedColumnFormula>
    </tableColumn>
    <tableColumn id="12" name="(6) MTI: automoviles " dataDxfId="307">
      <calculatedColumnFormula>'Import '!G2</calculatedColumnFormula>
    </tableColumn>
    <tableColumn id="7" name="(7) MTI: procesos" dataDxfId="306">
      <calculatedColumnFormula>'Import '!H2</calculatedColumnFormula>
    </tableColumn>
    <tableColumn id="8" name="(8) MTI: ingeniería" dataDxfId="305">
      <calculatedColumnFormula>'Import '!I2</calculatedColumnFormula>
    </tableColumn>
    <tableColumn id="6" name="(9) MAT: electronicos y electricos " dataDxfId="304">
      <calculatedColumnFormula>'Import '!J2</calculatedColumnFormula>
    </tableColumn>
    <tableColumn id="5" name="(10) MAT: otros " dataDxfId="303">
      <calculatedColumnFormula>'Import '!K2</calculatedColumnFormula>
    </tableColumn>
    <tableColumn id="3" name="Pib Canadá_x000a_ (US$ Miles)" dataDxfId="302"/>
    <tableColumn id="4" name="Porcentaje de _x000a_Exportaciones del PIB a Colombia (1)" dataDxfId="301" dataCellStyle="Porcentaje">
      <calculatedColumnFormula>(B58/$L58)</calculatedColumnFormula>
    </tableColumn>
    <tableColumn id="14" name="Porcentaje de _x000a_Exportaciones del PIB a Colombia (2)" dataDxfId="300">
      <calculatedColumnFormula>(C57/$L58)</calculatedColumnFormula>
    </tableColumn>
    <tableColumn id="15" name="Porcentaje de _x000a_Exportaciones del PIB a Colombia (3)" dataDxfId="299">
      <calculatedColumnFormula>(D57/$L58)</calculatedColumnFormula>
    </tableColumn>
    <tableColumn id="16" name="Porcentaje de _x000a_Exportaciones del PIB a Colombia (4)" dataDxfId="298">
      <calculatedColumnFormula>(E57/$L58)</calculatedColumnFormula>
    </tableColumn>
    <tableColumn id="17" name="Porcentaje de _x000a_Exportaciones del PIB a Colombia (5)" dataDxfId="297">
      <calculatedColumnFormula>(F57/$L58)</calculatedColumnFormula>
    </tableColumn>
    <tableColumn id="18" name="Porcentaje de _x000a_Exportaciones del PIB a Colombia (6)" dataDxfId="296">
      <calculatedColumnFormula>(G57/$L58)</calculatedColumnFormula>
    </tableColumn>
    <tableColumn id="19" name="Porcentaje de _x000a_Exportaciones del PIB a Colombia (7)" dataDxfId="295">
      <calculatedColumnFormula>(H57/$L58)</calculatedColumnFormula>
    </tableColumn>
    <tableColumn id="20" name="Porcentaje de _x000a_Exportaciones del PIB a Colombia (8)" dataDxfId="294">
      <calculatedColumnFormula>(I57/$L58)</calculatedColumnFormula>
    </tableColumn>
    <tableColumn id="21" name="Porcentaje de _x000a_Exportaciones del PIB a Colombia (9)" dataDxfId="293">
      <calculatedColumnFormula>(J57/$L58)</calculatedColumnFormula>
    </tableColumn>
    <tableColumn id="22" name="Porcentaje de _x000a_Exportaciones del PIB a Colombia (10)" dataDxfId="292">
      <calculatedColumnFormula>(K57/$L58)</calculatedColumnFormula>
    </tableColumn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id="21" name="Tabla14522" displayName="Tabla14522" ref="A31:V52" totalsRowShown="0" headerRowDxfId="291" dataDxfId="289" headerRowBorderDxfId="290" tableBorderDxfId="288" totalsRowBorderDxfId="287">
  <tableColumns count="22">
    <tableColumn id="1" name="Año" dataDxfId="286"/>
    <tableColumn id="2" name="(1) Productos primarios" dataDxfId="285">
      <calculatedColumnFormula>'Import '!B2</calculatedColumnFormula>
    </tableColumn>
    <tableColumn id="13" name="(2) MRB: agro" dataDxfId="284">
      <calculatedColumnFormula>'Import '!C2</calculatedColumnFormula>
    </tableColumn>
    <tableColumn id="9" name="(3) MRB: otros" dataDxfId="283">
      <calculatedColumnFormula>'Import '!D2</calculatedColumnFormula>
    </tableColumn>
    <tableColumn id="10" name="(4)MBT: textiles, vestidos y calzado" dataDxfId="282">
      <calculatedColumnFormula>'Import '!E2</calculatedColumnFormula>
    </tableColumn>
    <tableColumn id="11" name="(5) MBT: otros" dataDxfId="281">
      <calculatedColumnFormula>'Import '!F2</calculatedColumnFormula>
    </tableColumn>
    <tableColumn id="12" name="(6) MTI: automoviles " dataDxfId="280">
      <calculatedColumnFormula>'Import '!G2</calculatedColumnFormula>
    </tableColumn>
    <tableColumn id="7" name="(7) MTI: procesos" dataDxfId="279">
      <calculatedColumnFormula>'Import '!H2</calculatedColumnFormula>
    </tableColumn>
    <tableColumn id="8" name="(8) MTI: ingeniería" dataDxfId="278">
      <calculatedColumnFormula>'Import '!I2</calculatedColumnFormula>
    </tableColumn>
    <tableColumn id="6" name="(9) MAT: electronicos y electricos " dataDxfId="277">
      <calculatedColumnFormula>'Import '!J2</calculatedColumnFormula>
    </tableColumn>
    <tableColumn id="5" name="(10) MAT: otros " dataDxfId="276">
      <calculatedColumnFormula>'Import '!K2</calculatedColumnFormula>
    </tableColumn>
    <tableColumn id="3" name="Pib Colombia a pesos corrientes_x000a_ (US$ miles de millones)" dataDxfId="275"/>
    <tableColumn id="4" name="Porcentaje de _x000a_Exportaciones del PIB a Canadá (1)" dataDxfId="274" dataCellStyle="Porcentaje">
      <calculatedColumnFormula>(B32/$L32)/1000</calculatedColumnFormula>
    </tableColumn>
    <tableColumn id="14" name="Porcentaje de _x000a_Exportaciones del PIB a Canadá (2)" dataDxfId="273">
      <calculatedColumnFormula>(C32/$L32)/1000</calculatedColumnFormula>
    </tableColumn>
    <tableColumn id="15" name="Porcentaje de _x000a_Exportaciones del PIB a Canadá (3)" dataDxfId="272">
      <calculatedColumnFormula>(D32/$L32)/1000</calculatedColumnFormula>
    </tableColumn>
    <tableColumn id="16" name="Porcentaje de _x000a_Exportaciones del PIB a Canadá (4)" dataDxfId="271">
      <calculatedColumnFormula>(E32/$L32)/1000</calculatedColumnFormula>
    </tableColumn>
    <tableColumn id="17" name="Porcentaje de _x000a_Exportaciones del PIB a Canadá (5)" dataDxfId="270">
      <calculatedColumnFormula>(F32/$L32)/1000</calculatedColumnFormula>
    </tableColumn>
    <tableColumn id="18" name="Porcentaje de _x000a_Exportaciones del PIB a Canadá (6)" dataDxfId="269">
      <calculatedColumnFormula>(G32/$L32)/1000</calculatedColumnFormula>
    </tableColumn>
    <tableColumn id="19" name="Porcentaje de _x000a_Exportaciones del PIB a Canadá (7)" dataDxfId="268">
      <calculatedColumnFormula>(H32/$L32)/1000</calculatedColumnFormula>
    </tableColumn>
    <tableColumn id="20" name="Porcentaje de _x000a_Exportaciones del PIB a Canadá (8)" dataDxfId="267">
      <calculatedColumnFormula>(I32/$L32)/1000</calculatedColumnFormula>
    </tableColumn>
    <tableColumn id="21" name="Porcentaje de _x000a_Exportaciones del PIB a Canadá (9)" dataDxfId="266">
      <calculatedColumnFormula>(J32/$L32)/1000</calculatedColumnFormula>
    </tableColumn>
    <tableColumn id="22" name="Porcentaje de _x000a_Exportaciones del PIB a Canadá (10)" dataDxfId="265">
      <calculatedColumnFormula>(K32/$L32)/1000</calculatedColumnFormula>
    </tableColumn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id="22" name="Tabla141523" displayName="Tabla141523" ref="A83:V104" totalsRowShown="0" headerRowDxfId="264" dataDxfId="262" headerRowBorderDxfId="263" tableBorderDxfId="261" totalsRowBorderDxfId="260">
  <tableColumns count="22">
    <tableColumn id="1" name="Año" dataDxfId="259"/>
    <tableColumn id="2" name="(1) Productos primarios" dataDxfId="258">
      <calculatedColumnFormula>'Export '!B2</calculatedColumnFormula>
    </tableColumn>
    <tableColumn id="11" name="(2) MRB: agro" dataDxfId="257">
      <calculatedColumnFormula>'Export '!C2</calculatedColumnFormula>
    </tableColumn>
    <tableColumn id="12" name="(3) MRB: otros" dataDxfId="256">
      <calculatedColumnFormula>'Export '!D2</calculatedColumnFormula>
    </tableColumn>
    <tableColumn id="13" name="(4)MBT: textiles, vestidos y calzado" dataDxfId="255">
      <calculatedColumnFormula>'Export '!E2</calculatedColumnFormula>
    </tableColumn>
    <tableColumn id="7" name="(5) MBT: otros" dataDxfId="254">
      <calculatedColumnFormula>'Export '!F2</calculatedColumnFormula>
    </tableColumn>
    <tableColumn id="8" name="(6) MTI: automoviles " dataDxfId="253">
      <calculatedColumnFormula>'Export '!G2</calculatedColumnFormula>
    </tableColumn>
    <tableColumn id="9" name="(7) MTI: procesos" dataDxfId="252">
      <calculatedColumnFormula>'Export '!H2</calculatedColumnFormula>
    </tableColumn>
    <tableColumn id="10" name="(8) MTI: ingeniería" dataDxfId="251">
      <calculatedColumnFormula>'Export '!I2</calculatedColumnFormula>
    </tableColumn>
    <tableColumn id="5" name="(9) MAT: electronicos y electricos " dataDxfId="250">
      <calculatedColumnFormula>'Export '!J2</calculatedColumnFormula>
    </tableColumn>
    <tableColumn id="6" name="(10) MAT: otros " dataDxfId="249">
      <calculatedColumnFormula>'Export '!K2</calculatedColumnFormula>
    </tableColumn>
    <tableColumn id="3" name="Pib Canadá_x000a_ (US$ Miles)" dataDxfId="248">
      <calculatedColumnFormula>L58</calculatedColumnFormula>
    </tableColumn>
    <tableColumn id="4" name="Porcentaje de _x000a_Importaciones del PIB en Canadá (1)" dataDxfId="247" dataCellStyle="Porcentaje">
      <calculatedColumnFormula>(B84/$L84)/1000000000</calculatedColumnFormula>
    </tableColumn>
    <tableColumn id="14" name="Porcentaje de _x000a_Importaciones del PIB en Canadá (2)" dataDxfId="246">
      <calculatedColumnFormula>(C84/$L84)/1000000000</calculatedColumnFormula>
    </tableColumn>
    <tableColumn id="15" name="Porcentaje de _x000a_Importaciones del PIB en Canadá (3)" dataDxfId="245">
      <calculatedColumnFormula>(D84/$L84)/1000000000</calculatedColumnFormula>
    </tableColumn>
    <tableColumn id="16" name="Porcentaje de _x000a_Importaciones del PIB en Canadá (4)" dataDxfId="244">
      <calculatedColumnFormula>(E84/$L84)/1000000000</calculatedColumnFormula>
    </tableColumn>
    <tableColumn id="17" name="Porcentaje de _x000a_Importaciones del PIB en Canadá (5)" dataDxfId="243">
      <calculatedColumnFormula>(F84/$L84)/1000000000</calculatedColumnFormula>
    </tableColumn>
    <tableColumn id="18" name="Porcentaje de _x000a_Importaciones del PIB en Canadá (6)" dataDxfId="242">
      <calculatedColumnFormula>(G84/$L84)/1000000000</calculatedColumnFormula>
    </tableColumn>
    <tableColumn id="19" name="Porcentaje de _x000a_Importaciones del PIB en Canadá (7)" dataDxfId="241">
      <calculatedColumnFormula>(H84/$L84)/1000000000</calculatedColumnFormula>
    </tableColumn>
    <tableColumn id="20" name="Porcentaje de _x000a_Importaciones del PIB en Canadá (8)" dataDxfId="240">
      <calculatedColumnFormula>(I84/$L84)/1000000000</calculatedColumnFormula>
    </tableColumn>
    <tableColumn id="21" name="Porcentaje de _x000a_Importaciones del PIB en Canadá (9)" dataDxfId="239">
      <calculatedColumnFormula>(J84/$L84)/1000000000</calculatedColumnFormula>
    </tableColumn>
    <tableColumn id="22" name="Porcentaje de _x000a_Importaciones del PIB en Canadá (10)" dataDxfId="238">
      <calculatedColumnFormula>(K84/$L84)/1000000000</calculatedColumnFormula>
    </tableColumn>
  </tableColumns>
  <tableStyleInfo name="TableStyleMedium14" showFirstColumn="0" showLastColumn="0" showRowStripes="1" showColumnStripes="0"/>
</table>
</file>

<file path=xl/tables/table5.xml><?xml version="1.0" encoding="utf-8"?>
<table xmlns="http://schemas.openxmlformats.org/spreadsheetml/2006/main" id="23" name="Tabla11624" displayName="Tabla11624" ref="A108:V129" totalsRowShown="0" headerRowDxfId="237" dataDxfId="235" headerRowBorderDxfId="236" tableBorderDxfId="234" totalsRowBorderDxfId="233">
  <tableColumns count="22">
    <tableColumn id="1" name="Año" dataDxfId="232"/>
    <tableColumn id="2" name="Balanza Comercial Absoluta Colombia (1)_x000a_" dataDxfId="231">
      <calculatedColumnFormula>B7+B32</calculatedColumnFormula>
    </tableColumn>
    <tableColumn id="5" name="Balanza Comercial Absoluta Colombia (2)_x000a_" dataDxfId="230">
      <calculatedColumnFormula>C7+C32</calculatedColumnFormula>
    </tableColumn>
    <tableColumn id="6" name="Balanza Comercial Absoluta Colombia (3)_x000a_" dataDxfId="229">
      <calculatedColumnFormula>D7+D32</calculatedColumnFormula>
    </tableColumn>
    <tableColumn id="7" name="Balanza Comercial Absoluta Colombia (4)_x000a_" dataDxfId="228">
      <calculatedColumnFormula>E7+E32</calculatedColumnFormula>
    </tableColumn>
    <tableColumn id="8" name="Balanza Comercial Absoluta Colombia (5)_x000a_" dataDxfId="227">
      <calculatedColumnFormula>F7+F32</calculatedColumnFormula>
    </tableColumn>
    <tableColumn id="9" name="Balanza Comercial Absoluta Colombia (6)_x000a_" dataDxfId="226">
      <calculatedColumnFormula>G7+G32</calculatedColumnFormula>
    </tableColumn>
    <tableColumn id="10" name="Balanza Comercial Absoluta Colombia (7)_x000a_" dataDxfId="225">
      <calculatedColumnFormula>H7+H32</calculatedColumnFormula>
    </tableColumn>
    <tableColumn id="11" name="Balanza Comercial Absoluta Colombia (8)_x000a_" dataDxfId="224">
      <calculatedColumnFormula>I7+I32</calculatedColumnFormula>
    </tableColumn>
    <tableColumn id="12" name="Balanza Comercial Absoluta Colombia (9)_x000a_" dataDxfId="223">
      <calculatedColumnFormula>J7+J32</calculatedColumnFormula>
    </tableColumn>
    <tableColumn id="13" name="Balanza Comercial Absoluta Colombia (10)_x000a_" dataDxfId="222">
      <calculatedColumnFormula>K7+K32</calculatedColumnFormula>
    </tableColumn>
    <tableColumn id="3" name="Pib Colombia a pesos corrientes_x000a_ (US$ miles de millones)" dataDxfId="221"/>
    <tableColumn id="4" name="Porcentaje de _x000a_Intercambio Comercial del PIB Colombia (1)" dataDxfId="220" dataCellStyle="Porcentaje">
      <calculatedColumnFormula>(B109/$L109)/1000</calculatedColumnFormula>
    </tableColumn>
    <tableColumn id="14" name="Porcentaje de _x000a_Intercambio Comercial del PIB Colombia (2)" dataDxfId="219">
      <calculatedColumnFormula>(C109/$L109)/1000</calculatedColumnFormula>
    </tableColumn>
    <tableColumn id="15" name="Porcentaje de _x000a_Intercambio Comercial del PIB Colombia (3)" dataDxfId="218">
      <calculatedColumnFormula>(D109/$L109)/1000</calculatedColumnFormula>
    </tableColumn>
    <tableColumn id="16" name="Porcentaje de _x000a_Intercambio Comercial del PIB Colombia (4)" dataDxfId="217">
      <calculatedColumnFormula>(E109/$L109)/1000</calculatedColumnFormula>
    </tableColumn>
    <tableColumn id="17" name="Porcentaje de _x000a_Intercambio Comercial del PIB Colombia (5)" dataDxfId="216">
      <calculatedColumnFormula>(F109/$L109)/1000</calculatedColumnFormula>
    </tableColumn>
    <tableColumn id="18" name="Porcentaje de _x000a_Intercambio Comercial del PIB Colombia (6)" dataDxfId="215">
      <calculatedColumnFormula>(G109/$L109)/1000</calculatedColumnFormula>
    </tableColumn>
    <tableColumn id="19" name="Porcentaje de _x000a_Intercambio Comercial del PIB Colombia (7)" dataDxfId="214">
      <calculatedColumnFormula>(H109/$L109)/1000</calculatedColumnFormula>
    </tableColumn>
    <tableColumn id="20" name="Porcentaje de _x000a_Intercambio Comercial del PIB Colombia (8)" dataDxfId="213">
      <calculatedColumnFormula>(I109/$L109)/1000</calculatedColumnFormula>
    </tableColumn>
    <tableColumn id="21" name="Porcentaje de _x000a_Intercambio Comercial del PIB Colombia (9)" dataDxfId="212">
      <calculatedColumnFormula>(J109/$L109)/1000</calculatedColumnFormula>
    </tableColumn>
    <tableColumn id="22" name="Porcentaje de _x000a_Intercambio Comercial del PIB Colombia (10)" dataDxfId="211">
      <calculatedColumnFormula>(K109/$L109)/1000</calculatedColumnFormula>
    </tableColumn>
  </tableColumns>
  <tableStyleInfo name="TableStyleMedium14" showFirstColumn="0" showLastColumn="0" showRowStripes="1" showColumnStripes="0"/>
</table>
</file>

<file path=xl/tables/table6.xml><?xml version="1.0" encoding="utf-8"?>
<table xmlns="http://schemas.openxmlformats.org/spreadsheetml/2006/main" id="24" name="Tabla1161725" displayName="Tabla1161725" ref="A133:V154" totalsRowShown="0" headerRowDxfId="210" dataDxfId="208" headerRowBorderDxfId="209" tableBorderDxfId="207" totalsRowBorderDxfId="206">
  <tableColumns count="22">
    <tableColumn id="1" name="Año" dataDxfId="205"/>
    <tableColumn id="2" name="Balanza Comercial Absoluta Canadá_x000a_(1)" dataDxfId="204">
      <calculatedColumnFormula>B109</calculatedColumnFormula>
    </tableColumn>
    <tableColumn id="13" name="Balanza Comercial Absoluta Canadá_x000a_(2)" dataDxfId="203">
      <calculatedColumnFormula>C109</calculatedColumnFormula>
    </tableColumn>
    <tableColumn id="9" name="Balanza Comercial Absoluta Canadá_x000a_(3)" dataDxfId="202">
      <calculatedColumnFormula>D109</calculatedColumnFormula>
    </tableColumn>
    <tableColumn id="10" name="Balanza Comercial Absoluta Canadá_x000a_(4)" dataDxfId="201">
      <calculatedColumnFormula>E109</calculatedColumnFormula>
    </tableColumn>
    <tableColumn id="11" name="Balanza Comercial Absoluta Canadá_x000a_(5)" dataDxfId="200">
      <calculatedColumnFormula>F109</calculatedColumnFormula>
    </tableColumn>
    <tableColumn id="12" name="Balanza Comercial Absoluta Canadá_x000a_(6)" dataDxfId="199">
      <calculatedColumnFormula>G109</calculatedColumnFormula>
    </tableColumn>
    <tableColumn id="7" name="Balanza Comercial Absoluta Canadá_x000a_(7)" dataDxfId="198">
      <calculatedColumnFormula>H109</calculatedColumnFormula>
    </tableColumn>
    <tableColumn id="8" name="Balanza Comercial Absoluta Canadá_x000a_(8)" dataDxfId="197">
      <calculatedColumnFormula>I109</calculatedColumnFormula>
    </tableColumn>
    <tableColumn id="5" name="Balanza Comercial Absoluta Canadá_x000a_(9)" dataDxfId="196">
      <calculatedColumnFormula>J109</calculatedColumnFormula>
    </tableColumn>
    <tableColumn id="6" name="Balanza Comercial Absoluta Canadá_x000a_(10)" dataDxfId="195">
      <calculatedColumnFormula>K109</calculatedColumnFormula>
    </tableColumn>
    <tableColumn id="3" name="Pib Canadá_x000a_ (US$ Miles)" dataDxfId="194">
      <calculatedColumnFormula>L84</calculatedColumnFormula>
    </tableColumn>
    <tableColumn id="4" name="Porcentaje de _x000a_Intercambio Comercial del PIB Canadá (1)" dataDxfId="193" dataCellStyle="Porcentaje">
      <calculatedColumnFormula>(B134/$L134)/1000000000</calculatedColumnFormula>
    </tableColumn>
    <tableColumn id="14" name="Porcentaje de _x000a_Intercambio Comercial del PIB Canadá (2)" dataDxfId="192">
      <calculatedColumnFormula>(C134/$L134)/1000000000</calculatedColumnFormula>
    </tableColumn>
    <tableColumn id="15" name="Porcentaje de _x000a_Intercambio Comercial del PIB Canadá (3)" dataDxfId="191">
      <calculatedColumnFormula>(D134/$L134)/1000000000</calculatedColumnFormula>
    </tableColumn>
    <tableColumn id="16" name="Porcentaje de _x000a_Intercambio Comercial del PIB Canadá (4)" dataDxfId="190">
      <calculatedColumnFormula>(E134/$L134)/1000000000</calculatedColumnFormula>
    </tableColumn>
    <tableColumn id="17" name="Porcentaje de _x000a_Intercambio Comercial del PIB Canadá (5)" dataDxfId="189">
      <calculatedColumnFormula>(F134/$L134)/1000000000</calculatedColumnFormula>
    </tableColumn>
    <tableColumn id="18" name="Porcentaje de _x000a_Intercambio Comercial del PIB Canadá (6)" dataDxfId="188">
      <calculatedColumnFormula>(G134/$L134)/1000000000</calculatedColumnFormula>
    </tableColumn>
    <tableColumn id="19" name="Porcentaje de _x000a_Intercambio Comercial del PIB Canadá (7)" dataDxfId="187">
      <calculatedColumnFormula>(H134/$L134)/1000000000</calculatedColumnFormula>
    </tableColumn>
    <tableColumn id="20" name="Porcentaje de _x000a_Intercambio Comercial del PIB Canadá (8)" dataDxfId="186">
      <calculatedColumnFormula>(I134/$L134)/1000000000</calculatedColumnFormula>
    </tableColumn>
    <tableColumn id="21" name="Porcentaje de _x000a_Intercambio Comercial del PIB Canadá (9)" dataDxfId="185">
      <calculatedColumnFormula>(J134/$L134)/1000000000</calculatedColumnFormula>
    </tableColumn>
    <tableColumn id="22" name="Porcentaje de _x000a_Intercambio Comercial del PIB Canadá (10)" dataDxfId="184">
      <calculatedColumnFormula>(K134/$L134)/1000000000</calculatedColumnFormula>
    </tableColumn>
  </tableColumns>
  <tableStyleInfo name="TableStyleMedium14" showFirstColumn="0" showLastColumn="0" showRowStripes="1" showColumnStripes="0"/>
</table>
</file>

<file path=xl/tables/table7.xml><?xml version="1.0" encoding="utf-8"?>
<table xmlns="http://schemas.openxmlformats.org/spreadsheetml/2006/main" id="25" name="Tabla1161926" displayName="Tabla1161926" ref="A159:V180" totalsRowShown="0" headerRowDxfId="183" dataDxfId="181" headerRowBorderDxfId="182" tableBorderDxfId="180" totalsRowBorderDxfId="179">
  <tableColumns count="22">
    <tableColumn id="1" name="Año" dataDxfId="178"/>
    <tableColumn id="5" name="Balanza Comercial Absoluta Colombia (1)/2_x000a_" dataDxfId="177">
      <calculatedColumnFormula>B134/2</calculatedColumnFormula>
    </tableColumn>
    <tableColumn id="2" name="Balanza Comercial Absoluta Colombia (2)/2_x000a_" dataDxfId="176">
      <calculatedColumnFormula>C134/2</calculatedColumnFormula>
    </tableColumn>
    <tableColumn id="6" name="Balanza Comercial Absoluta Colombia (3)/2_x000a_" dataDxfId="175">
      <calculatedColumnFormula>D134/2</calculatedColumnFormula>
    </tableColumn>
    <tableColumn id="7" name="Balanza Comercial Absoluta Colombia (4)/2_x000a_" dataDxfId="174">
      <calculatedColumnFormula>E134/2</calculatedColumnFormula>
    </tableColumn>
    <tableColumn id="8" name="Balanza Comercial Absoluta Colombia (5)/2_x000a_" dataDxfId="173">
      <calculatedColumnFormula>F134/2</calculatedColumnFormula>
    </tableColumn>
    <tableColumn id="9" name="Balanza Comercial Absoluta Colombia (6)/2_x000a_" dataDxfId="172">
      <calculatedColumnFormula>G134/2</calculatedColumnFormula>
    </tableColumn>
    <tableColumn id="10" name="Balanza Comercial Absoluta Colombia (7)_x000a_/2" dataDxfId="171">
      <calculatedColumnFormula>H134/2</calculatedColumnFormula>
    </tableColumn>
    <tableColumn id="11" name="Balanza Comercial Absoluta Colombia (8)/2_x000a_" dataDxfId="170">
      <calculatedColumnFormula>I134/2</calculatedColumnFormula>
    </tableColumn>
    <tableColumn id="12" name="Balanza Comercial Absoluta Colombia (9)/2_x000a_" dataDxfId="169">
      <calculatedColumnFormula>J134/2</calculatedColumnFormula>
    </tableColumn>
    <tableColumn id="13" name="Balanza Comercial Absoluta Colombia (10)/2_x000a_" dataDxfId="168">
      <calculatedColumnFormula>K134/2</calculatedColumnFormula>
    </tableColumn>
    <tableColumn id="3" name="Pib Colombia a pesos corrientes_x000a_ (US$ miles de millones)" dataDxfId="167"/>
    <tableColumn id="4" name="Porcentaje de _x000a_Intercambio Comercial del PIB Colombia (1)" dataDxfId="166" dataCellStyle="Porcentaje">
      <calculatedColumnFormula>(B160/$L160)/1000</calculatedColumnFormula>
    </tableColumn>
    <tableColumn id="15" name="Porcentaje de _x000a_Intercambio Comercial del PIB Colombia (2)" dataDxfId="165">
      <calculatedColumnFormula>(C160/$L160)/1000</calculatedColumnFormula>
    </tableColumn>
    <tableColumn id="16" name="Porcentaje de _x000a_Intercambio Comercial del PIB Colombia (3)" dataDxfId="164">
      <calculatedColumnFormula>(D160/$L160)/1000</calculatedColumnFormula>
    </tableColumn>
    <tableColumn id="17" name="Porcentaje de _x000a_Intercambio Comercial del PIB Colombia (4)" dataDxfId="163">
      <calculatedColumnFormula>(E160/$L160)/1000</calculatedColumnFormula>
    </tableColumn>
    <tableColumn id="18" name="Porcentaje de _x000a_Intercambio Comercial del PIB Colombia (5)" dataDxfId="162">
      <calculatedColumnFormula>(F160/$L160)/1000</calculatedColumnFormula>
    </tableColumn>
    <tableColumn id="19" name="Porcentaje de _x000a_Intercambio Comercial del PIB Colombia (6)" dataDxfId="161">
      <calculatedColumnFormula>(G160/$L160)/1000</calculatedColumnFormula>
    </tableColumn>
    <tableColumn id="20" name="Porcentaje de _x000a_Intercambio Comercial del PIB Colombia (7)" dataDxfId="160">
      <calculatedColumnFormula>(H160/$L160)/1000</calculatedColumnFormula>
    </tableColumn>
    <tableColumn id="21" name="Porcentaje de _x000a_Intercambio Comercial del PIB Colombia (8)" dataDxfId="159">
      <calculatedColumnFormula>(I160/$L160)/1000</calculatedColumnFormula>
    </tableColumn>
    <tableColumn id="22" name="Porcentaje de _x000a_Intercambio Comercial del PIB Colombia (9)" dataDxfId="158">
      <calculatedColumnFormula>(J160/$L160)/1000</calculatedColumnFormula>
    </tableColumn>
    <tableColumn id="23" name="Porcentaje de _x000a_Intercambio Comercial del PIB Colombia (10)" dataDxfId="157">
      <calculatedColumnFormula>(K160/$L160)/1000</calculatedColumnFormula>
    </tableColumn>
  </tableColumns>
  <tableStyleInfo name="TableStyleMedium14" showFirstColumn="0" showLastColumn="0" showRowStripes="1" showColumnStripes="0"/>
</table>
</file>

<file path=xl/tables/table8.xml><?xml version="1.0" encoding="utf-8"?>
<table xmlns="http://schemas.openxmlformats.org/spreadsheetml/2006/main" id="26" name="Tabla116172127" displayName="Tabla116172127" ref="A184:V205" totalsRowShown="0" headerRowDxfId="156" dataDxfId="154" headerRowBorderDxfId="155" tableBorderDxfId="153" totalsRowBorderDxfId="152">
  <tableColumns count="22">
    <tableColumn id="1" name="Año" dataDxfId="151"/>
    <tableColumn id="5" name="Balanza Comercial Absoluta Canadá_x000a_(1)/2" dataDxfId="150">
      <calculatedColumnFormula>B160</calculatedColumnFormula>
    </tableColumn>
    <tableColumn id="10" name="Balanza Comercial Absoluta Canadá_x000a_(2)/2" dataDxfId="149">
      <calculatedColumnFormula>C160</calculatedColumnFormula>
    </tableColumn>
    <tableColumn id="11" name="Balanza Comercial Absoluta Canadá_x000a_(3)/2" dataDxfId="148">
      <calculatedColumnFormula>D160</calculatedColumnFormula>
    </tableColumn>
    <tableColumn id="12" name="Balanza Comercial Absoluta Canadá_x000a_(4)/2" dataDxfId="147">
      <calculatedColumnFormula>E160</calculatedColumnFormula>
    </tableColumn>
    <tableColumn id="13" name="Balanza Comercial Absoluta Canadá_x000a_(5)/2" dataDxfId="146">
      <calculatedColumnFormula>F160</calculatedColumnFormula>
    </tableColumn>
    <tableColumn id="8" name="Balanza Comercial Absoluta Canadá_x000a_(6)/2" dataDxfId="145">
      <calculatedColumnFormula>G160</calculatedColumnFormula>
    </tableColumn>
    <tableColumn id="9" name="Balanza Comercial Absoluta Canadá_x000a_(7)/2" dataDxfId="144">
      <calculatedColumnFormula>H160</calculatedColumnFormula>
    </tableColumn>
    <tableColumn id="6" name="Balanza Comercial Absoluta Canadá_x000a_(8)/2" dataDxfId="143">
      <calculatedColumnFormula>I160</calculatedColumnFormula>
    </tableColumn>
    <tableColumn id="14" name="Balanza Comercial Absoluta Canadá_x000a_(9)/2" dataDxfId="142">
      <calculatedColumnFormula>J160</calculatedColumnFormula>
    </tableColumn>
    <tableColumn id="7" name="Balanza Comercial Absoluta Canadá_x000a_(10)/2" dataDxfId="141">
      <calculatedColumnFormula>K160</calculatedColumnFormula>
    </tableColumn>
    <tableColumn id="3" name="Pib Canadá_x000a_ (US$ Billones)" dataDxfId="140">
      <calculatedColumnFormula>L134</calculatedColumnFormula>
    </tableColumn>
    <tableColumn id="4" name="Porcentaje de _x000a_Intercambio Comercial del PIB Canadá" dataDxfId="139" dataCellStyle="Porcentaje">
      <calculatedColumnFormula>(B185/$L185)/100000</calculatedColumnFormula>
    </tableColumn>
    <tableColumn id="15" name="Porcentaje de _x000a_Intercambio Comercial del PIB Canadá  (2)" dataDxfId="138">
      <calculatedColumnFormula>(C185/$L185)/100000</calculatedColumnFormula>
    </tableColumn>
    <tableColumn id="16" name="Porcentaje de _x000a_Intercambio Comercial del PIB Canadá (3)" dataDxfId="137">
      <calculatedColumnFormula>(D185/$L185)/100000</calculatedColumnFormula>
    </tableColumn>
    <tableColumn id="17" name="Porcentaje de _x000a_Intercambio Comercial del PIB Canadá (4)" dataDxfId="136">
      <calculatedColumnFormula>(E185/$L185)/100000</calculatedColumnFormula>
    </tableColumn>
    <tableColumn id="18" name="Porcentaje de _x000a_Intercambio Comercial del PIB Canadá (5)" dataDxfId="135">
      <calculatedColumnFormula>(F185/$L185)/100000</calculatedColumnFormula>
    </tableColumn>
    <tableColumn id="19" name="Porcentaje de _x000a_Intercambio Comercial del PIB Canadá (6)" dataDxfId="134">
      <calculatedColumnFormula>(G185/$L185)/100000</calculatedColumnFormula>
    </tableColumn>
    <tableColumn id="20" name="Porcentaje de _x000a_Intercambio Comercial del PIB Canadá (7)" dataDxfId="133">
      <calculatedColumnFormula>(H185/$L185)/100000</calculatedColumnFormula>
    </tableColumn>
    <tableColumn id="21" name="Porcentaje de _x000a_Intercambio Comercial del PIB Canadá (8)" dataDxfId="132">
      <calculatedColumnFormula>(I185/$L185)/100000</calculatedColumnFormula>
    </tableColumn>
    <tableColumn id="22" name="Porcentaje de _x000a_Intercambio Comercial del PIB Canadá (9)" dataDxfId="131">
      <calculatedColumnFormula>(J185/$L185)/100000</calculatedColumnFormula>
    </tableColumn>
    <tableColumn id="23" name="Porcentaje de _x000a_Intercambio Comercial del PIB Canadá (10)" dataDxfId="130">
      <calculatedColumnFormula>(K185/$L185)/100000</calculatedColumnFormula>
    </tableColumn>
  </tableColumns>
  <tableStyleInfo name="TableStyleMedium14" showFirstColumn="0" showLastColumn="0" showRowStripes="1" showColumnStripes="0"/>
</table>
</file>

<file path=xl/tables/table9.xml><?xml version="1.0" encoding="utf-8"?>
<table xmlns="http://schemas.openxmlformats.org/spreadsheetml/2006/main" id="28" name="Tabla191029" displayName="Tabla191029" ref="B32:L53" totalsRowShown="0" headerRowDxfId="129" dataDxfId="127" headerRowBorderDxfId="128" tableBorderDxfId="126" totalsRowBorderDxfId="125">
  <tableColumns count="11">
    <tableColumn id="1" name="Año" dataDxfId="124"/>
    <tableColumn id="12" name="Porcentaje de _x000a_importaciones del PIB de USA (1)" dataDxfId="123" dataCellStyle="Porcentaje">
      <calculatedColumnFormula>'Import '!B2/'Exp Mundiales'!B2</calculatedColumnFormula>
    </tableColumn>
    <tableColumn id="13" name="Porcentaje de _x000a_importaciones del PIB de USA (2)" dataDxfId="122" dataCellStyle="Porcentaje">
      <calculatedColumnFormula>'Import '!C2/'Exp Mundiales'!C2</calculatedColumnFormula>
    </tableColumn>
    <tableColumn id="8" name="Porcentaje de _x000a_importaciones del PIB de USA (3)" dataDxfId="121" dataCellStyle="Porcentaje">
      <calculatedColumnFormula>'Import '!D2/'Exp Mundiales'!D2</calculatedColumnFormula>
    </tableColumn>
    <tableColumn id="9" name="Porcentaje de _x000a_importaciones del PIB de USA (4)" dataDxfId="120" dataCellStyle="Porcentaje">
      <calculatedColumnFormula>'Import '!E2/'Exp Mundiales'!E2</calculatedColumnFormula>
    </tableColumn>
    <tableColumn id="10" name="Porcentaje de _x000a_importaciones del PIB de USA (5)" dataDxfId="119" dataCellStyle="Porcentaje">
      <calculatedColumnFormula>'Import '!F2/'Exp Mundiales'!F2</calculatedColumnFormula>
    </tableColumn>
    <tableColumn id="11" name="Porcentaje de _x000a_importaciones del PIB de USA (6)" dataDxfId="118" dataCellStyle="Porcentaje">
      <calculatedColumnFormula>'Import '!G2/'Exp Mundiales'!G2</calculatedColumnFormula>
    </tableColumn>
    <tableColumn id="6" name="Porcentaje de _x000a_importaciones del PIB de USA (7)" dataDxfId="117" dataCellStyle="Porcentaje">
      <calculatedColumnFormula>'Import '!H2/'Exp Mundiales'!H2</calculatedColumnFormula>
    </tableColumn>
    <tableColumn id="7" name="Porcentaje de _x000a_importaciones del PIB de USA (8)" dataDxfId="116" dataCellStyle="Porcentaje">
      <calculatedColumnFormula>'Import '!I2/'Exp Mundiales'!I2</calculatedColumnFormula>
    </tableColumn>
    <tableColumn id="5" name="Porcentaje de _x000a_importaciones del PIB de USA (9)" dataDxfId="115" dataCellStyle="Porcentaje">
      <calculatedColumnFormula>'Import '!J2/'Exp Mundiales'!J2</calculatedColumnFormula>
    </tableColumn>
    <tableColumn id="4" name="Porcentaje de _x000a_importaciones del PIB de USA (10)" dataDxfId="114" dataCellStyle="Porcentaje">
      <calculatedColumnFormula>'Import '!K2/'Exp Mundiales'!K2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2" sqref="B2:B11"/>
    </sheetView>
  </sheetViews>
  <sheetFormatPr baseColWidth="10" defaultRowHeight="15" x14ac:dyDescent="0.25"/>
  <cols>
    <col min="3" max="3" width="75.42578125" bestFit="1" customWidth="1"/>
  </cols>
  <sheetData>
    <row r="1" spans="1:3" ht="34.5" customHeight="1" x14ac:dyDescent="0.25">
      <c r="A1" s="46" t="s">
        <v>49</v>
      </c>
      <c r="B1" s="46" t="s">
        <v>50</v>
      </c>
      <c r="C1" s="46" t="s">
        <v>51</v>
      </c>
    </row>
    <row r="2" spans="1:3" ht="24" customHeight="1" x14ac:dyDescent="0.25">
      <c r="A2" s="26" t="s">
        <v>52</v>
      </c>
      <c r="B2" s="26" t="s">
        <v>249</v>
      </c>
      <c r="C2" s="92" t="s">
        <v>240</v>
      </c>
    </row>
    <row r="3" spans="1:3" ht="22.5" customHeight="1" x14ac:dyDescent="0.25">
      <c r="A3" s="26" t="s">
        <v>52</v>
      </c>
      <c r="B3" s="26" t="s">
        <v>249</v>
      </c>
      <c r="C3" s="92" t="s">
        <v>241</v>
      </c>
    </row>
    <row r="4" spans="1:3" ht="21.75" customHeight="1" x14ac:dyDescent="0.25">
      <c r="A4" s="26" t="s">
        <v>52</v>
      </c>
      <c r="B4" s="26" t="s">
        <v>249</v>
      </c>
      <c r="C4" s="92" t="s">
        <v>242</v>
      </c>
    </row>
    <row r="5" spans="1:3" ht="22.5" customHeight="1" x14ac:dyDescent="0.25">
      <c r="A5" s="26" t="s">
        <v>52</v>
      </c>
      <c r="B5" s="26" t="s">
        <v>249</v>
      </c>
      <c r="C5" s="92" t="s">
        <v>243</v>
      </c>
    </row>
    <row r="6" spans="1:3" ht="23.25" customHeight="1" x14ac:dyDescent="0.25">
      <c r="A6" s="26" t="s">
        <v>52</v>
      </c>
      <c r="B6" s="26" t="s">
        <v>249</v>
      </c>
      <c r="C6" s="92" t="s">
        <v>244</v>
      </c>
    </row>
    <row r="7" spans="1:3" ht="21" customHeight="1" x14ac:dyDescent="0.25">
      <c r="A7" s="26" t="s">
        <v>52</v>
      </c>
      <c r="B7" s="26" t="s">
        <v>249</v>
      </c>
      <c r="C7" s="92" t="s">
        <v>245</v>
      </c>
    </row>
    <row r="8" spans="1:3" ht="21" customHeight="1" x14ac:dyDescent="0.25">
      <c r="A8" s="26" t="s">
        <v>52</v>
      </c>
      <c r="B8" s="26" t="s">
        <v>249</v>
      </c>
      <c r="C8" s="92" t="s">
        <v>246</v>
      </c>
    </row>
    <row r="9" spans="1:3" ht="21" customHeight="1" x14ac:dyDescent="0.25">
      <c r="A9" s="26" t="s">
        <v>52</v>
      </c>
      <c r="B9" s="26" t="s">
        <v>249</v>
      </c>
      <c r="C9" s="92" t="s">
        <v>248</v>
      </c>
    </row>
    <row r="10" spans="1:3" ht="21" customHeight="1" x14ac:dyDescent="0.25">
      <c r="A10" s="26" t="s">
        <v>52</v>
      </c>
      <c r="B10" s="26" t="s">
        <v>249</v>
      </c>
      <c r="C10" s="92" t="s">
        <v>247</v>
      </c>
    </row>
    <row r="11" spans="1:3" ht="21.75" customHeight="1" x14ac:dyDescent="0.25">
      <c r="A11" s="26" t="s">
        <v>52</v>
      </c>
      <c r="B11" s="26" t="s">
        <v>249</v>
      </c>
      <c r="C11" s="92" t="s">
        <v>239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1"/>
  <sheetViews>
    <sheetView topLeftCell="U118" zoomScale="80" zoomScaleNormal="80" workbookViewId="0">
      <selection activeCell="AI181" sqref="AI181"/>
    </sheetView>
  </sheetViews>
  <sheetFormatPr baseColWidth="10" defaultRowHeight="15" x14ac:dyDescent="0.25"/>
  <cols>
    <col min="2" max="2" width="19.42578125" bestFit="1" customWidth="1"/>
    <col min="3" max="3" width="17.42578125" customWidth="1"/>
    <col min="4" max="4" width="18.7109375" customWidth="1"/>
    <col min="5" max="5" width="18.140625" customWidth="1"/>
    <col min="6" max="6" width="17.5703125" customWidth="1"/>
    <col min="7" max="7" width="18.7109375" customWidth="1"/>
    <col min="8" max="8" width="17.42578125" customWidth="1"/>
    <col min="9" max="9" width="19.42578125" customWidth="1"/>
    <col min="10" max="10" width="17.7109375" customWidth="1"/>
    <col min="11" max="11" width="18" customWidth="1"/>
    <col min="12" max="12" width="18.42578125" customWidth="1"/>
    <col min="13" max="13" width="21.28515625" customWidth="1"/>
    <col min="14" max="15" width="19.5703125" customWidth="1"/>
    <col min="16" max="16" width="19.42578125" customWidth="1"/>
    <col min="17" max="17" width="21.85546875" customWidth="1"/>
    <col min="18" max="18" width="20" customWidth="1"/>
    <col min="19" max="19" width="21.140625" customWidth="1"/>
    <col min="20" max="21" width="21.42578125" customWidth="1"/>
    <col min="22" max="22" width="19" customWidth="1"/>
  </cols>
  <sheetData>
    <row r="1" spans="1:28" x14ac:dyDescent="0.25">
      <c r="A1" s="7" t="s">
        <v>5</v>
      </c>
    </row>
    <row r="3" spans="1:28" x14ac:dyDescent="0.25">
      <c r="B3" s="7"/>
    </row>
    <row r="4" spans="1:28" x14ac:dyDescent="0.25">
      <c r="A4" s="7"/>
      <c r="B4" s="7"/>
      <c r="C4" s="48"/>
      <c r="D4" s="7"/>
    </row>
    <row r="5" spans="1:28" ht="15.75" x14ac:dyDescent="0.25">
      <c r="A5" s="112" t="s">
        <v>92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</row>
    <row r="6" spans="1:28" ht="60.75" thickBot="1" x14ac:dyDescent="0.3">
      <c r="A6" s="11" t="s">
        <v>0</v>
      </c>
      <c r="B6" s="70" t="s">
        <v>62</v>
      </c>
      <c r="C6" s="71" t="s">
        <v>63</v>
      </c>
      <c r="D6" s="71" t="s">
        <v>64</v>
      </c>
      <c r="E6" s="70" t="s">
        <v>65</v>
      </c>
      <c r="F6" s="71" t="s">
        <v>66</v>
      </c>
      <c r="G6" s="70" t="s">
        <v>67</v>
      </c>
      <c r="H6" s="71" t="s">
        <v>68</v>
      </c>
      <c r="I6" s="71" t="s">
        <v>69</v>
      </c>
      <c r="J6" s="71" t="s">
        <v>70</v>
      </c>
      <c r="K6" s="71" t="s">
        <v>71</v>
      </c>
      <c r="L6" s="74" t="s">
        <v>2</v>
      </c>
      <c r="M6" s="74" t="s">
        <v>258</v>
      </c>
      <c r="N6" s="75" t="s">
        <v>259</v>
      </c>
      <c r="O6" s="75" t="s">
        <v>260</v>
      </c>
      <c r="P6" s="75" t="s">
        <v>261</v>
      </c>
      <c r="Q6" s="75" t="s">
        <v>262</v>
      </c>
      <c r="R6" s="75" t="s">
        <v>263</v>
      </c>
      <c r="S6" s="75" t="s">
        <v>264</v>
      </c>
      <c r="T6" s="75" t="s">
        <v>265</v>
      </c>
      <c r="U6" s="75" t="s">
        <v>266</v>
      </c>
      <c r="V6" s="75" t="s">
        <v>267</v>
      </c>
      <c r="X6" s="76" t="s">
        <v>4</v>
      </c>
      <c r="Y6" s="77"/>
      <c r="Z6" s="77"/>
      <c r="AA6" s="78" t="s">
        <v>3</v>
      </c>
      <c r="AB6" s="76" t="s">
        <v>268</v>
      </c>
    </row>
    <row r="7" spans="1:28" x14ac:dyDescent="0.25">
      <c r="A7" s="9">
        <v>1995</v>
      </c>
      <c r="B7" s="2">
        <f>'Export '!B2</f>
        <v>138225.75899999999</v>
      </c>
      <c r="C7" s="2">
        <f>'Export '!C2</f>
        <v>2358.1790000000001</v>
      </c>
      <c r="D7" s="2">
        <f>'Export '!D2</f>
        <v>13597.804</v>
      </c>
      <c r="E7" s="2">
        <f>'Export '!E2</f>
        <v>4680.8220000000001</v>
      </c>
      <c r="F7" s="2">
        <f>'Export '!F2</f>
        <v>556.36199999999997</v>
      </c>
      <c r="G7" s="2">
        <f>'Export '!G2</f>
        <v>138.47300000000001</v>
      </c>
      <c r="H7" s="2">
        <f>'Export '!H2</f>
        <v>1475.2929999999999</v>
      </c>
      <c r="I7" s="2">
        <f>'Export '!I2</f>
        <v>1672.223</v>
      </c>
      <c r="J7" s="2">
        <f>'Export '!J2</f>
        <v>757.67499999999995</v>
      </c>
      <c r="K7" s="2" t="str">
        <f>'Export '!K2</f>
        <v>..</v>
      </c>
      <c r="L7" s="72">
        <v>92507.277798198498</v>
      </c>
      <c r="M7" s="50">
        <f t="shared" ref="M7:M27" si="0">B7/($L7*1000)</f>
        <v>1.4942149665406307E-3</v>
      </c>
      <c r="N7" s="50">
        <f t="shared" ref="N7:N27" si="1">C7/($L7*1000)</f>
        <v>2.5491821358577733E-5</v>
      </c>
      <c r="O7" s="50">
        <f t="shared" ref="O7:O27" si="2">D7/($L7*1000)</f>
        <v>1.4699172133962422E-4</v>
      </c>
      <c r="P7" s="50">
        <f t="shared" ref="P7:P27" si="3">E7/($L7*1000)</f>
        <v>5.0599499968111218E-5</v>
      </c>
      <c r="Q7" s="50">
        <f t="shared" ref="Q7:Q27" si="4">F7/($L7*1000)</f>
        <v>6.0142511296644671E-6</v>
      </c>
      <c r="R7" s="50">
        <f t="shared" ref="R7:R27" si="5">G7/($L7*1000)</f>
        <v>1.4968876319339349E-6</v>
      </c>
      <c r="S7" s="50">
        <f t="shared" ref="S7:S27" si="6">H7/($L7*1000)</f>
        <v>1.594785875353831E-5</v>
      </c>
      <c r="T7" s="50">
        <f t="shared" ref="T7:T27" si="7">I7/($L7*1000)</f>
        <v>1.8076664234438917E-5</v>
      </c>
      <c r="U7" s="50">
        <f t="shared" ref="U7:U27" si="8">J7/($L7*1000)</f>
        <v>8.190436666538199E-6</v>
      </c>
      <c r="V7" s="50" t="e">
        <f t="shared" ref="V7:V27" si="9">K7/($L7*1000)</f>
        <v>#VALUE!</v>
      </c>
    </row>
    <row r="8" spans="1:28" x14ac:dyDescent="0.25">
      <c r="A8" s="9">
        <v>1996</v>
      </c>
      <c r="B8" s="2">
        <f>'Export '!B3</f>
        <v>85415.024999999994</v>
      </c>
      <c r="C8" s="2">
        <f>'Export '!C3</f>
        <v>15290.669</v>
      </c>
      <c r="D8" s="2">
        <f>'Export '!D3</f>
        <v>326.166</v>
      </c>
      <c r="E8" s="2">
        <f>'Export '!E3</f>
        <v>4122.2920000000004</v>
      </c>
      <c r="F8" s="2">
        <f>'Export '!F3</f>
        <v>732.346</v>
      </c>
      <c r="G8" s="2">
        <f>'Export '!G3</f>
        <v>25.736000000000001</v>
      </c>
      <c r="H8" s="2">
        <f>'Export '!H3</f>
        <v>1702.116</v>
      </c>
      <c r="I8" s="2">
        <f>'Export '!I3</f>
        <v>1092.423</v>
      </c>
      <c r="J8" s="2">
        <f>'Export '!J3</f>
        <v>593.245</v>
      </c>
      <c r="K8" s="2" t="str">
        <f>'Export '!K3</f>
        <v>..</v>
      </c>
      <c r="L8" s="72">
        <v>97160.111573336981</v>
      </c>
      <c r="M8" s="50">
        <f t="shared" si="0"/>
        <v>8.7911616832107354E-4</v>
      </c>
      <c r="N8" s="50">
        <f t="shared" si="1"/>
        <v>1.5737599260019913E-4</v>
      </c>
      <c r="O8" s="50">
        <f t="shared" si="2"/>
        <v>3.3569949099307912E-6</v>
      </c>
      <c r="P8" s="50">
        <f t="shared" si="3"/>
        <v>4.2427822830241116E-5</v>
      </c>
      <c r="Q8" s="50">
        <f t="shared" si="4"/>
        <v>7.5375170750727403E-6</v>
      </c>
      <c r="R8" s="50">
        <f t="shared" si="5"/>
        <v>2.6488236358780145E-7</v>
      </c>
      <c r="S8" s="50">
        <f t="shared" si="6"/>
        <v>1.7518670701764618E-5</v>
      </c>
      <c r="T8" s="50">
        <f t="shared" si="7"/>
        <v>1.12435338155765E-5</v>
      </c>
      <c r="U8" s="50">
        <f t="shared" si="8"/>
        <v>6.1058493078429158E-6</v>
      </c>
      <c r="V8" s="50" t="e">
        <f t="shared" si="9"/>
        <v>#VALUE!</v>
      </c>
    </row>
    <row r="9" spans="1:28" x14ac:dyDescent="0.25">
      <c r="A9" s="9">
        <v>1997</v>
      </c>
      <c r="B9" s="2">
        <f>'Export '!B4</f>
        <v>126863.591</v>
      </c>
      <c r="C9" s="2">
        <f>'Export '!C4</f>
        <v>5536.67</v>
      </c>
      <c r="D9" s="2">
        <f>'Export '!D4</f>
        <v>1274.5219999999999</v>
      </c>
      <c r="E9" s="2">
        <f>'Export '!E4</f>
        <v>4386.0129999999999</v>
      </c>
      <c r="F9" s="2">
        <f>'Export '!F4</f>
        <v>537.61599999999999</v>
      </c>
      <c r="G9" s="2">
        <f>'Export '!G4</f>
        <v>22.826000000000001</v>
      </c>
      <c r="H9" s="2">
        <f>'Export '!H4</f>
        <v>3785.7840000000001</v>
      </c>
      <c r="I9" s="2">
        <f>'Export '!I4</f>
        <v>1031.0709999999999</v>
      </c>
      <c r="J9" s="2">
        <f>'Export '!J4</f>
        <v>8.8840000000000003</v>
      </c>
      <c r="K9" s="2" t="str">
        <f>'Export '!K4</f>
        <v>..</v>
      </c>
      <c r="L9" s="72">
        <v>106659.5079635281</v>
      </c>
      <c r="M9" s="50">
        <f t="shared" si="0"/>
        <v>1.1894259913835402E-3</v>
      </c>
      <c r="N9" s="50">
        <f t="shared" si="1"/>
        <v>5.1909765061856912E-5</v>
      </c>
      <c r="O9" s="50">
        <f t="shared" si="2"/>
        <v>1.19494457112611E-5</v>
      </c>
      <c r="P9" s="50">
        <f t="shared" si="3"/>
        <v>4.1121631664565565E-5</v>
      </c>
      <c r="Q9" s="50">
        <f t="shared" si="4"/>
        <v>5.0404882814932557E-6</v>
      </c>
      <c r="R9" s="50">
        <f t="shared" si="5"/>
        <v>2.1400811269263761E-7</v>
      </c>
      <c r="S9" s="50">
        <f t="shared" si="6"/>
        <v>3.5494107110399735E-5</v>
      </c>
      <c r="T9" s="50">
        <f t="shared" si="7"/>
        <v>9.6669394007758927E-6</v>
      </c>
      <c r="U9" s="50">
        <f t="shared" si="8"/>
        <v>8.3293090035984963E-8</v>
      </c>
      <c r="V9" s="50" t="e">
        <f t="shared" si="9"/>
        <v>#VALUE!</v>
      </c>
    </row>
    <row r="10" spans="1:28" x14ac:dyDescent="0.25">
      <c r="A10" s="9">
        <v>1998</v>
      </c>
      <c r="B10" s="2">
        <f>'Export '!B5</f>
        <v>120004.02800000001</v>
      </c>
      <c r="C10" s="2">
        <f>'Export '!C5</f>
        <v>5196.3090000000002</v>
      </c>
      <c r="D10" s="2">
        <f>'Export '!D5</f>
        <v>4854.1589999999997</v>
      </c>
      <c r="E10" s="2">
        <f>'Export '!E5</f>
        <v>4921.0889999999999</v>
      </c>
      <c r="F10" s="2">
        <f>'Export '!F5</f>
        <v>1586.8889999999999</v>
      </c>
      <c r="G10" s="2" t="str">
        <f>'Export '!G5</f>
        <v>..</v>
      </c>
      <c r="H10" s="2">
        <f>'Export '!H5</f>
        <v>3033.9670000000001</v>
      </c>
      <c r="I10" s="2">
        <f>'Export '!I5</f>
        <v>1077.8140000000001</v>
      </c>
      <c r="J10" s="2">
        <f>'Export '!J5</f>
        <v>37.323</v>
      </c>
      <c r="K10" s="2">
        <f>'Export '!K5</f>
        <v>6.5</v>
      </c>
      <c r="L10" s="72">
        <v>98443.743190849113</v>
      </c>
      <c r="M10" s="50">
        <f t="shared" si="0"/>
        <v>1.2190112251964332E-3</v>
      </c>
      <c r="N10" s="50">
        <f t="shared" si="1"/>
        <v>5.2784553203407909E-5</v>
      </c>
      <c r="O10" s="50">
        <f t="shared" si="2"/>
        <v>4.9308964111507097E-5</v>
      </c>
      <c r="P10" s="50">
        <f t="shared" si="3"/>
        <v>4.9988844801031928E-5</v>
      </c>
      <c r="Q10" s="50">
        <f t="shared" si="4"/>
        <v>1.6119754781404027E-5</v>
      </c>
      <c r="R10" s="50" t="e">
        <f t="shared" si="5"/>
        <v>#VALUE!</v>
      </c>
      <c r="S10" s="50">
        <f t="shared" si="6"/>
        <v>3.0819297414546344E-5</v>
      </c>
      <c r="T10" s="50">
        <f t="shared" si="7"/>
        <v>1.0948527200052556E-5</v>
      </c>
      <c r="U10" s="50">
        <f t="shared" si="8"/>
        <v>3.7913024017832532E-7</v>
      </c>
      <c r="V10" s="50">
        <f t="shared" si="9"/>
        <v>6.6027558373097405E-8</v>
      </c>
    </row>
    <row r="11" spans="1:28" x14ac:dyDescent="0.25">
      <c r="A11" s="9">
        <v>1999</v>
      </c>
      <c r="B11" s="2">
        <f>'Export '!B6</f>
        <v>108924.518</v>
      </c>
      <c r="C11" s="2">
        <f>'Export '!C6</f>
        <v>668.70600000000002</v>
      </c>
      <c r="D11" s="2">
        <f>'Export '!D6</f>
        <v>1074.779</v>
      </c>
      <c r="E11" s="2">
        <f>'Export '!E6</f>
        <v>3778.4940000000001</v>
      </c>
      <c r="F11" s="2">
        <f>'Export '!F6</f>
        <v>1096.847</v>
      </c>
      <c r="G11" s="2">
        <f>'Export '!G6</f>
        <v>305.41500000000002</v>
      </c>
      <c r="H11" s="2">
        <f>'Export '!H6</f>
        <v>3217.942</v>
      </c>
      <c r="I11" s="2">
        <f>'Export '!I6</f>
        <v>875.42600000000004</v>
      </c>
      <c r="J11" s="2">
        <f>'Export '!J6</f>
        <v>152.07499999999999</v>
      </c>
      <c r="K11" s="2">
        <f>'Export '!K6</f>
        <v>15.08</v>
      </c>
      <c r="L11" s="72">
        <v>86186.156584381664</v>
      </c>
      <c r="M11" s="50">
        <f t="shared" si="0"/>
        <v>1.2638284652287056E-3</v>
      </c>
      <c r="N11" s="50">
        <f t="shared" si="1"/>
        <v>7.7588562537336821E-6</v>
      </c>
      <c r="O11" s="50">
        <f t="shared" si="2"/>
        <v>1.2470436582790691E-5</v>
      </c>
      <c r="P11" s="50">
        <f t="shared" si="3"/>
        <v>4.3841077845264125E-5</v>
      </c>
      <c r="Q11" s="50">
        <f t="shared" si="4"/>
        <v>1.2726486984323494E-5</v>
      </c>
      <c r="R11" s="50">
        <f t="shared" si="5"/>
        <v>3.5436665481303777E-6</v>
      </c>
      <c r="S11" s="50">
        <f t="shared" si="6"/>
        <v>3.7337109897103169E-5</v>
      </c>
      <c r="T11" s="50">
        <f t="shared" si="7"/>
        <v>1.015738530053725E-5</v>
      </c>
      <c r="U11" s="50">
        <f t="shared" si="8"/>
        <v>1.7644945084783887E-6</v>
      </c>
      <c r="V11" s="50">
        <f t="shared" si="9"/>
        <v>1.7497009493903736E-7</v>
      </c>
    </row>
    <row r="12" spans="1:28" x14ac:dyDescent="0.25">
      <c r="A12" s="9">
        <v>2000</v>
      </c>
      <c r="B12" s="2">
        <f>'Export '!B7</f>
        <v>113814.62300000001</v>
      </c>
      <c r="C12" s="2">
        <f>'Export '!C7</f>
        <v>17605.327000000001</v>
      </c>
      <c r="D12" s="2">
        <f>'Export '!D7</f>
        <v>2471.7530000000002</v>
      </c>
      <c r="E12" s="2">
        <f>'Export '!E7</f>
        <v>5711.1009999999997</v>
      </c>
      <c r="F12" s="2">
        <f>'Export '!F7</f>
        <v>1193.885</v>
      </c>
      <c r="G12" s="2">
        <f>'Export '!G7</f>
        <v>5</v>
      </c>
      <c r="H12" s="2">
        <f>'Export '!H7</f>
        <v>5354.585</v>
      </c>
      <c r="I12" s="2">
        <f>'Export '!I7</f>
        <v>2339.6970000000001</v>
      </c>
      <c r="J12" s="2">
        <f>'Export '!J7</f>
        <v>108.828</v>
      </c>
      <c r="K12" s="2">
        <f>'Export '!K7</f>
        <v>775.15</v>
      </c>
      <c r="L12" s="72">
        <v>99886.577575544405</v>
      </c>
      <c r="M12" s="50">
        <f t="shared" si="0"/>
        <v>1.1394386088953924E-3</v>
      </c>
      <c r="N12" s="50">
        <f t="shared" si="1"/>
        <v>1.7625318063065141E-4</v>
      </c>
      <c r="O12" s="50">
        <f t="shared" si="2"/>
        <v>2.4745597056127074E-5</v>
      </c>
      <c r="P12" s="50">
        <f t="shared" si="3"/>
        <v>5.7175860246895372E-5</v>
      </c>
      <c r="Q12" s="50">
        <f t="shared" si="4"/>
        <v>1.1952406709470676E-5</v>
      </c>
      <c r="R12" s="50">
        <f t="shared" si="5"/>
        <v>5.0056775608499457E-8</v>
      </c>
      <c r="S12" s="50">
        <f t="shared" si="6"/>
        <v>5.3606651964327416E-5</v>
      </c>
      <c r="T12" s="50">
        <f t="shared" si="7"/>
        <v>2.3423537544175871E-5</v>
      </c>
      <c r="U12" s="50">
        <f t="shared" si="8"/>
        <v>1.0895157551843559E-6</v>
      </c>
      <c r="V12" s="50">
        <f t="shared" si="9"/>
        <v>7.7603019225856708E-6</v>
      </c>
    </row>
    <row r="13" spans="1:28" x14ac:dyDescent="0.25">
      <c r="A13" s="9">
        <v>2001</v>
      </c>
      <c r="B13" s="2">
        <f>'Export '!B8</f>
        <v>122620.16499999999</v>
      </c>
      <c r="C13" s="2">
        <f>'Export '!C8</f>
        <v>3064.924</v>
      </c>
      <c r="D13" s="2">
        <f>'Export '!D8</f>
        <v>2053.9859999999999</v>
      </c>
      <c r="E13" s="2">
        <f>'Export '!E8</f>
        <v>7512.2740000000003</v>
      </c>
      <c r="F13" s="2">
        <f>'Export '!F8</f>
        <v>2154.9639999999999</v>
      </c>
      <c r="G13" s="2">
        <f>'Export '!G8</f>
        <v>31.073</v>
      </c>
      <c r="H13" s="2">
        <f>'Export '!H8</f>
        <v>3636.3420000000001</v>
      </c>
      <c r="I13" s="2">
        <f>'Export '!I8</f>
        <v>1136.491</v>
      </c>
      <c r="J13" s="2">
        <f>'Export '!J8</f>
        <v>42.970999999999997</v>
      </c>
      <c r="K13" s="2">
        <f>'Export '!K8</f>
        <v>11.916</v>
      </c>
      <c r="L13" s="72">
        <v>98203.544965267793</v>
      </c>
      <c r="M13" s="50">
        <f t="shared" si="0"/>
        <v>1.2486327763765327E-3</v>
      </c>
      <c r="N13" s="50">
        <f t="shared" si="1"/>
        <v>3.1209912036108161E-5</v>
      </c>
      <c r="O13" s="50">
        <f t="shared" si="2"/>
        <v>2.0915599337340061E-5</v>
      </c>
      <c r="P13" s="50">
        <f t="shared" si="3"/>
        <v>7.6496973736099952E-5</v>
      </c>
      <c r="Q13" s="50">
        <f t="shared" si="4"/>
        <v>2.194385142371549E-5</v>
      </c>
      <c r="R13" s="50">
        <f t="shared" si="5"/>
        <v>3.1641423953676789E-7</v>
      </c>
      <c r="S13" s="50">
        <f t="shared" si="6"/>
        <v>3.7028622554166305E-5</v>
      </c>
      <c r="T13" s="50">
        <f t="shared" si="7"/>
        <v>1.1572810333903416E-5</v>
      </c>
      <c r="U13" s="50">
        <f t="shared" si="8"/>
        <v>4.3757076198418084E-7</v>
      </c>
      <c r="V13" s="50">
        <f t="shared" si="9"/>
        <v>1.2133981521964813E-7</v>
      </c>
    </row>
    <row r="14" spans="1:28" x14ac:dyDescent="0.25">
      <c r="A14" s="9">
        <v>2002</v>
      </c>
      <c r="B14" s="2">
        <f>'Export '!B9</f>
        <v>139999.772</v>
      </c>
      <c r="C14" s="2">
        <f>'Export '!C9</f>
        <v>4487.0519999999997</v>
      </c>
      <c r="D14" s="2">
        <f>'Export '!D9</f>
        <v>3820.9009999999998</v>
      </c>
      <c r="E14" s="2">
        <f>'Export '!E9</f>
        <v>8014.8789999999999</v>
      </c>
      <c r="F14" s="2">
        <f>'Export '!F9</f>
        <v>1908.884</v>
      </c>
      <c r="G14" s="2">
        <f>'Export '!G9</f>
        <v>57.89</v>
      </c>
      <c r="H14" s="2">
        <f>'Export '!H9</f>
        <v>3186.9209999999998</v>
      </c>
      <c r="I14" s="2">
        <f>'Export '!I9</f>
        <v>1812.71</v>
      </c>
      <c r="J14" s="2">
        <f>'Export '!J9</f>
        <v>584.70899999999995</v>
      </c>
      <c r="K14" s="2">
        <f>'Export '!K9</f>
        <v>175.887</v>
      </c>
      <c r="L14" s="72">
        <v>97933.392356425262</v>
      </c>
      <c r="M14" s="50">
        <f t="shared" si="0"/>
        <v>1.4295407177408455E-3</v>
      </c>
      <c r="N14" s="50">
        <f t="shared" si="1"/>
        <v>4.5817385592745794E-5</v>
      </c>
      <c r="O14" s="50">
        <f t="shared" si="2"/>
        <v>3.9015303238898948E-5</v>
      </c>
      <c r="P14" s="50">
        <f t="shared" si="3"/>
        <v>8.1840103841497903E-5</v>
      </c>
      <c r="Q14" s="50">
        <f t="shared" si="4"/>
        <v>1.9491656053868546E-5</v>
      </c>
      <c r="R14" s="50">
        <f t="shared" si="5"/>
        <v>5.9111604946054878E-7</v>
      </c>
      <c r="S14" s="50">
        <f t="shared" si="6"/>
        <v>3.2541719665967551E-5</v>
      </c>
      <c r="T14" s="50">
        <f t="shared" si="7"/>
        <v>1.8509621247497519E-5</v>
      </c>
      <c r="U14" s="50">
        <f t="shared" si="8"/>
        <v>5.9704763199866638E-6</v>
      </c>
      <c r="V14" s="50">
        <f t="shared" si="9"/>
        <v>1.795985983614917E-6</v>
      </c>
    </row>
    <row r="15" spans="1:28" x14ac:dyDescent="0.25">
      <c r="A15" s="9">
        <v>2003</v>
      </c>
      <c r="B15" s="2">
        <f>'Export '!B10</f>
        <v>133900.875</v>
      </c>
      <c r="C15" s="2">
        <f>'Export '!C10</f>
        <v>19788.723000000002</v>
      </c>
      <c r="D15" s="2">
        <f>'Export '!D10</f>
        <v>3166.5329999999999</v>
      </c>
      <c r="E15" s="2">
        <f>'Export '!E10</f>
        <v>8098.0749999999998</v>
      </c>
      <c r="F15" s="2">
        <f>'Export '!F10</f>
        <v>2811.7620000000002</v>
      </c>
      <c r="G15" s="2">
        <f>'Export '!G10</f>
        <v>118.14</v>
      </c>
      <c r="H15" s="2">
        <f>'Export '!H10</f>
        <v>4786.1270000000004</v>
      </c>
      <c r="I15" s="2">
        <f>'Export '!I10</f>
        <v>2216.67</v>
      </c>
      <c r="J15" s="2">
        <f>'Export '!J10</f>
        <v>1188.6600000000001</v>
      </c>
      <c r="K15" s="2">
        <f>'Export '!K10</f>
        <v>405.98200000000003</v>
      </c>
      <c r="L15" s="72">
        <v>94684.582573316715</v>
      </c>
      <c r="M15" s="50">
        <f t="shared" si="0"/>
        <v>1.4141782258618198E-3</v>
      </c>
      <c r="N15" s="50">
        <f t="shared" si="1"/>
        <v>2.089962532672844E-4</v>
      </c>
      <c r="O15" s="50">
        <f t="shared" si="2"/>
        <v>3.3442963087977623E-5</v>
      </c>
      <c r="P15" s="50">
        <f t="shared" si="3"/>
        <v>8.5526859599655014E-5</v>
      </c>
      <c r="Q15" s="50">
        <f t="shared" si="4"/>
        <v>2.9696091207064049E-5</v>
      </c>
      <c r="R15" s="50">
        <f t="shared" si="5"/>
        <v>1.2477216120007833E-6</v>
      </c>
      <c r="S15" s="50">
        <f t="shared" si="6"/>
        <v>5.0548113218896848E-5</v>
      </c>
      <c r="T15" s="50">
        <f t="shared" si="7"/>
        <v>2.3411097559452992E-5</v>
      </c>
      <c r="U15" s="50">
        <f t="shared" si="8"/>
        <v>1.2553891749795592E-5</v>
      </c>
      <c r="V15" s="50">
        <f t="shared" si="9"/>
        <v>4.2877307895996445E-6</v>
      </c>
    </row>
    <row r="16" spans="1:28" x14ac:dyDescent="0.25">
      <c r="A16" s="9">
        <v>2004</v>
      </c>
      <c r="B16" s="2">
        <f>'Export '!B11</f>
        <v>121225.049</v>
      </c>
      <c r="C16" s="2">
        <f>'Export '!C11</f>
        <v>9137.0130000000008</v>
      </c>
      <c r="D16" s="2">
        <f>'Export '!D11</f>
        <v>2766.0450000000001</v>
      </c>
      <c r="E16" s="2">
        <f>'Export '!E11</f>
        <v>9867.768</v>
      </c>
      <c r="F16" s="2">
        <f>'Export '!F11</f>
        <v>3373.645</v>
      </c>
      <c r="G16" s="2">
        <f>'Export '!G11</f>
        <v>43.838999999999999</v>
      </c>
      <c r="H16" s="2">
        <f>'Export '!H11</f>
        <v>2349.5680000000002</v>
      </c>
      <c r="I16" s="2">
        <f>'Export '!I11</f>
        <v>4082.6990000000001</v>
      </c>
      <c r="J16" s="2">
        <f>'Export '!J11</f>
        <v>1165.6210000000001</v>
      </c>
      <c r="K16" s="2">
        <f>'Export '!K11</f>
        <v>1657.9580000000001</v>
      </c>
      <c r="L16" s="72">
        <v>117074.86551527939</v>
      </c>
      <c r="M16" s="50">
        <f t="shared" si="0"/>
        <v>1.0354489707628915E-3</v>
      </c>
      <c r="N16" s="50">
        <f t="shared" si="1"/>
        <v>7.8044189585744456E-5</v>
      </c>
      <c r="O16" s="50">
        <f t="shared" si="2"/>
        <v>2.3626292354262876E-5</v>
      </c>
      <c r="P16" s="50">
        <f t="shared" si="3"/>
        <v>8.4285964853080797E-5</v>
      </c>
      <c r="Q16" s="50">
        <f t="shared" si="4"/>
        <v>2.8816133891349264E-5</v>
      </c>
      <c r="R16" s="50">
        <f t="shared" si="5"/>
        <v>3.7445270431917417E-7</v>
      </c>
      <c r="S16" s="50">
        <f t="shared" si="6"/>
        <v>2.0068936143201113E-5</v>
      </c>
      <c r="T16" s="50">
        <f t="shared" si="7"/>
        <v>3.4872549133675226E-5</v>
      </c>
      <c r="U16" s="50">
        <f t="shared" si="8"/>
        <v>9.9562019129364312E-6</v>
      </c>
      <c r="V16" s="50">
        <f t="shared" si="9"/>
        <v>1.4161519577262471E-5</v>
      </c>
    </row>
    <row r="17" spans="1:28" x14ac:dyDescent="0.25">
      <c r="A17" s="9">
        <v>2005</v>
      </c>
      <c r="B17" s="2">
        <f>'Export '!B12</f>
        <v>223642.12100000001</v>
      </c>
      <c r="C17" s="2">
        <f>'Export '!C12</f>
        <v>8662.0779999999995</v>
      </c>
      <c r="D17" s="2">
        <f>'Export '!D12</f>
        <v>40472.629999999997</v>
      </c>
      <c r="E17" s="2">
        <f>'Export '!E12</f>
        <v>10787.387000000001</v>
      </c>
      <c r="F17" s="2">
        <f>'Export '!F12</f>
        <v>3603.9430000000002</v>
      </c>
      <c r="G17" s="2">
        <f>'Export '!G12</f>
        <v>99.183999999999997</v>
      </c>
      <c r="H17" s="2">
        <f>'Export '!H12</f>
        <v>3462.61</v>
      </c>
      <c r="I17" s="2">
        <f>'Export '!I12</f>
        <v>4882.4759999999997</v>
      </c>
      <c r="J17" s="2">
        <f>'Export '!J12</f>
        <v>913.94500000000005</v>
      </c>
      <c r="K17" s="2">
        <f>'Export '!K12</f>
        <v>1183.6300000000001</v>
      </c>
      <c r="L17" s="72">
        <v>146566.26631057015</v>
      </c>
      <c r="M17" s="50">
        <f t="shared" si="0"/>
        <v>1.5258771791737404E-3</v>
      </c>
      <c r="N17" s="50">
        <f t="shared" si="1"/>
        <v>5.9100079561590789E-5</v>
      </c>
      <c r="O17" s="50">
        <f t="shared" si="2"/>
        <v>2.761387802172673E-4</v>
      </c>
      <c r="P17" s="50">
        <f t="shared" si="3"/>
        <v>7.3600749146067514E-5</v>
      </c>
      <c r="Q17" s="50">
        <f t="shared" si="4"/>
        <v>2.4589171101372929E-5</v>
      </c>
      <c r="R17" s="50">
        <f t="shared" si="5"/>
        <v>6.7671779118553555E-7</v>
      </c>
      <c r="S17" s="50">
        <f t="shared" si="6"/>
        <v>2.3624876904913567E-5</v>
      </c>
      <c r="T17" s="50">
        <f t="shared" si="7"/>
        <v>3.3312413032710805E-5</v>
      </c>
      <c r="U17" s="50">
        <f t="shared" si="8"/>
        <v>6.2357118251438163E-6</v>
      </c>
      <c r="V17" s="50">
        <f t="shared" si="9"/>
        <v>8.07573277122253E-6</v>
      </c>
    </row>
    <row r="18" spans="1:28" x14ac:dyDescent="0.25">
      <c r="A18" s="9">
        <v>2006</v>
      </c>
      <c r="B18" s="2">
        <f>'Export '!B13</f>
        <v>201604.88399999999</v>
      </c>
      <c r="C18" s="2">
        <f>'Export '!C13</f>
        <v>26957.163</v>
      </c>
      <c r="D18" s="2">
        <f>'Export '!D13</f>
        <v>19333.048999999999</v>
      </c>
      <c r="E18" s="2">
        <f>'Export '!E13</f>
        <v>9169.4079999999994</v>
      </c>
      <c r="F18" s="2">
        <f>'Export '!F13</f>
        <v>2790.4609999999998</v>
      </c>
      <c r="G18" s="2">
        <f>'Export '!G13</f>
        <v>127.009</v>
      </c>
      <c r="H18" s="2">
        <f>'Export '!H13</f>
        <v>4842.7389999999996</v>
      </c>
      <c r="I18" s="2">
        <f>'Export '!I13</f>
        <v>5873.5709999999999</v>
      </c>
      <c r="J18" s="2">
        <f>'Export '!J13</f>
        <v>661.91499999999996</v>
      </c>
      <c r="K18" s="2">
        <f>'Export '!K13</f>
        <v>3472.1419999999998</v>
      </c>
      <c r="L18" s="72">
        <v>162590.1460964143</v>
      </c>
      <c r="M18" s="50">
        <f t="shared" si="0"/>
        <v>1.2399575794737915E-3</v>
      </c>
      <c r="N18" s="50">
        <f t="shared" si="1"/>
        <v>1.6579825805688542E-4</v>
      </c>
      <c r="O18" s="50">
        <f t="shared" si="2"/>
        <v>1.1890664633842999E-4</v>
      </c>
      <c r="P18" s="50">
        <f t="shared" si="3"/>
        <v>5.639584083135416E-5</v>
      </c>
      <c r="Q18" s="50">
        <f t="shared" si="4"/>
        <v>1.716254685167258E-5</v>
      </c>
      <c r="R18" s="50">
        <f t="shared" si="5"/>
        <v>7.8116050110862785E-7</v>
      </c>
      <c r="S18" s="50">
        <f t="shared" si="6"/>
        <v>2.9784947712195946E-5</v>
      </c>
      <c r="T18" s="50">
        <f t="shared" si="7"/>
        <v>3.6125012130298675E-5</v>
      </c>
      <c r="U18" s="50">
        <f t="shared" si="8"/>
        <v>4.0710646733012413E-6</v>
      </c>
      <c r="V18" s="50">
        <f t="shared" si="9"/>
        <v>2.135518100796253E-5</v>
      </c>
    </row>
    <row r="19" spans="1:28" x14ac:dyDescent="0.25">
      <c r="A19" s="9">
        <v>2007</v>
      </c>
      <c r="B19" s="2">
        <f>'Export '!B14</f>
        <v>203838.53899999999</v>
      </c>
      <c r="C19" s="2">
        <f>'Export '!C14</f>
        <v>15495.832</v>
      </c>
      <c r="D19" s="2">
        <f>'Export '!D14</f>
        <v>23355.072</v>
      </c>
      <c r="E19" s="2">
        <f>'Export '!E14</f>
        <v>9096.4259999999995</v>
      </c>
      <c r="F19" s="2">
        <f>'Export '!F14</f>
        <v>1753.239</v>
      </c>
      <c r="G19" s="2">
        <f>'Export '!G14</f>
        <v>39.838000000000001</v>
      </c>
      <c r="H19" s="2">
        <f>'Export '!H14</f>
        <v>4369.1220000000003</v>
      </c>
      <c r="I19" s="2">
        <f>'Export '!I14</f>
        <v>4765.1090000000004</v>
      </c>
      <c r="J19" s="2">
        <f>'Export '!J14</f>
        <v>636.30600000000004</v>
      </c>
      <c r="K19" s="2">
        <f>'Export '!K14</f>
        <v>2543.3739999999998</v>
      </c>
      <c r="L19" s="72">
        <v>207416.49464237894</v>
      </c>
      <c r="M19" s="50">
        <f t="shared" si="0"/>
        <v>9.8274989822507634E-4</v>
      </c>
      <c r="N19" s="50">
        <f t="shared" si="1"/>
        <v>7.4708773893404347E-5</v>
      </c>
      <c r="O19" s="50">
        <f t="shared" si="2"/>
        <v>1.1259987803895774E-4</v>
      </c>
      <c r="P19" s="50">
        <f t="shared" si="3"/>
        <v>4.3855846738147682E-5</v>
      </c>
      <c r="Q19" s="50">
        <f t="shared" si="4"/>
        <v>8.4527462631305195E-6</v>
      </c>
      <c r="R19" s="50">
        <f t="shared" si="5"/>
        <v>1.9206765628108528E-7</v>
      </c>
      <c r="S19" s="50">
        <f t="shared" si="6"/>
        <v>2.1064486734929661E-5</v>
      </c>
      <c r="T19" s="50">
        <f t="shared" si="7"/>
        <v>2.2973626124652493E-5</v>
      </c>
      <c r="U19" s="50">
        <f t="shared" si="8"/>
        <v>3.067769518991723E-6</v>
      </c>
      <c r="V19" s="50">
        <f t="shared" si="9"/>
        <v>1.2262158823892989E-5</v>
      </c>
    </row>
    <row r="20" spans="1:28" x14ac:dyDescent="0.25">
      <c r="A20" s="9">
        <v>2008</v>
      </c>
      <c r="B20" s="2">
        <f>'Export '!B15</f>
        <v>285060.304</v>
      </c>
      <c r="C20" s="2">
        <f>'Export '!C15</f>
        <v>4538.6940000000004</v>
      </c>
      <c r="D20" s="2">
        <f>'Export '!D15</f>
        <v>13151.753000000001</v>
      </c>
      <c r="E20" s="2">
        <f>'Export '!E15</f>
        <v>7459.3090000000002</v>
      </c>
      <c r="F20" s="2">
        <f>'Export '!F15</f>
        <v>2100.1179999999999</v>
      </c>
      <c r="G20" s="2">
        <f>'Export '!G15</f>
        <v>65.822999999999993</v>
      </c>
      <c r="H20" s="2">
        <f>'Export '!H15</f>
        <v>6370.3559999999998</v>
      </c>
      <c r="I20" s="2">
        <f>'Export '!I15</f>
        <v>5352.5020000000004</v>
      </c>
      <c r="J20" s="2">
        <f>'Export '!J15</f>
        <v>326.99900000000002</v>
      </c>
      <c r="K20" s="2">
        <f>'Export '!K15</f>
        <v>1697.28</v>
      </c>
      <c r="L20" s="72">
        <v>243982.43787084011</v>
      </c>
      <c r="M20" s="50">
        <f t="shared" si="0"/>
        <v>1.1683640285244867E-3</v>
      </c>
      <c r="N20" s="50">
        <f t="shared" si="1"/>
        <v>1.8602543853597786E-5</v>
      </c>
      <c r="O20" s="50">
        <f t="shared" si="2"/>
        <v>5.3904506876688813E-5</v>
      </c>
      <c r="P20" s="50">
        <f t="shared" si="3"/>
        <v>3.0573139054987326E-5</v>
      </c>
      <c r="Q20" s="50">
        <f t="shared" si="4"/>
        <v>8.6076605280572066E-6</v>
      </c>
      <c r="R20" s="50">
        <f t="shared" si="5"/>
        <v>2.6978581152978521E-7</v>
      </c>
      <c r="S20" s="50">
        <f t="shared" si="6"/>
        <v>2.6109895677705913E-5</v>
      </c>
      <c r="T20" s="50">
        <f t="shared" si="7"/>
        <v>2.1938062619218183E-5</v>
      </c>
      <c r="U20" s="50">
        <f t="shared" si="8"/>
        <v>1.3402563022716716E-6</v>
      </c>
      <c r="V20" s="50">
        <f t="shared" si="9"/>
        <v>6.9565662791619017E-6</v>
      </c>
    </row>
    <row r="21" spans="1:28" x14ac:dyDescent="0.25">
      <c r="A21" s="9">
        <v>2009</v>
      </c>
      <c r="B21" s="2">
        <f>'Export '!B16</f>
        <v>320117.47100000002</v>
      </c>
      <c r="C21" s="2">
        <f>'Export '!C16</f>
        <v>23512.376</v>
      </c>
      <c r="D21" s="2">
        <f>'Export '!D16</f>
        <v>10230.421</v>
      </c>
      <c r="E21" s="2">
        <f>'Export '!E16</f>
        <v>5896.8149999999996</v>
      </c>
      <c r="F21" s="2">
        <f>'Export '!F16</f>
        <v>3821.5880000000002</v>
      </c>
      <c r="G21" s="2">
        <f>'Export '!G16</f>
        <v>64.28</v>
      </c>
      <c r="H21" s="2">
        <f>'Export '!H16</f>
        <v>8189.8770000000004</v>
      </c>
      <c r="I21" s="2">
        <f>'Export '!I16</f>
        <v>5394.08</v>
      </c>
      <c r="J21" s="2">
        <f>'Export '!J16</f>
        <v>543.89499999999998</v>
      </c>
      <c r="K21" s="2">
        <f>'Export '!K16</f>
        <v>7579.2250000000004</v>
      </c>
      <c r="L21" s="72">
        <v>233821.6705442575</v>
      </c>
      <c r="M21" s="50">
        <f t="shared" si="0"/>
        <v>1.3690667347251227E-3</v>
      </c>
      <c r="N21" s="50">
        <f t="shared" si="1"/>
        <v>1.0055687287355004E-4</v>
      </c>
      <c r="O21" s="50">
        <f t="shared" si="2"/>
        <v>4.3753091730920629E-5</v>
      </c>
      <c r="P21" s="50">
        <f t="shared" si="3"/>
        <v>2.5219283508984498E-5</v>
      </c>
      <c r="Q21" s="50">
        <f t="shared" si="4"/>
        <v>1.6344028297739214E-5</v>
      </c>
      <c r="R21" s="50">
        <f t="shared" si="5"/>
        <v>2.7491036160325936E-7</v>
      </c>
      <c r="S21" s="50">
        <f t="shared" si="6"/>
        <v>3.5026167510208727E-5</v>
      </c>
      <c r="T21" s="50">
        <f t="shared" si="7"/>
        <v>2.3069204780910222E-5</v>
      </c>
      <c r="U21" s="50">
        <f t="shared" si="8"/>
        <v>2.3261103161824011E-6</v>
      </c>
      <c r="V21" s="50">
        <f t="shared" si="9"/>
        <v>3.2414553289086237E-5</v>
      </c>
    </row>
    <row r="22" spans="1:28" x14ac:dyDescent="0.25">
      <c r="A22" s="9">
        <v>2010</v>
      </c>
      <c r="B22" s="2">
        <f>'Export '!B17</f>
        <v>460494.897</v>
      </c>
      <c r="C22" s="2">
        <f>'Export '!C17</f>
        <v>16530.881000000001</v>
      </c>
      <c r="D22" s="2">
        <f>'Export '!D17</f>
        <v>22935.698</v>
      </c>
      <c r="E22" s="2">
        <f>'Export '!E17</f>
        <v>6648.366</v>
      </c>
      <c r="F22" s="2">
        <f>'Export '!F17</f>
        <v>4744.9129999999996</v>
      </c>
      <c r="G22" s="2">
        <f>'Export '!G17</f>
        <v>16.800999999999998</v>
      </c>
      <c r="H22" s="2">
        <f>'Export '!H17</f>
        <v>6118.2539999999999</v>
      </c>
      <c r="I22" s="2">
        <f>'Export '!I17</f>
        <v>3773.7040000000002</v>
      </c>
      <c r="J22" s="2">
        <f>'Export '!J17</f>
        <v>7637.85</v>
      </c>
      <c r="K22" s="2">
        <f>'Export '!K17</f>
        <v>2969.4949999999999</v>
      </c>
      <c r="L22" s="72">
        <v>287018.18463752925</v>
      </c>
      <c r="M22" s="50">
        <f t="shared" si="0"/>
        <v>1.604410179032913E-3</v>
      </c>
      <c r="N22" s="50">
        <f t="shared" si="1"/>
        <v>5.7595239203664363E-5</v>
      </c>
      <c r="O22" s="50">
        <f t="shared" si="2"/>
        <v>7.9910260839274454E-5</v>
      </c>
      <c r="P22" s="50">
        <f t="shared" si="3"/>
        <v>2.3163570658061673E-5</v>
      </c>
      <c r="Q22" s="50">
        <f t="shared" si="4"/>
        <v>1.6531750439409529E-5</v>
      </c>
      <c r="R22" s="50">
        <f t="shared" si="5"/>
        <v>5.8536360757830436E-8</v>
      </c>
      <c r="S22" s="50">
        <f t="shared" si="6"/>
        <v>2.1316607544315167E-5</v>
      </c>
      <c r="T22" s="50">
        <f t="shared" si="7"/>
        <v>1.3147961355709052E-5</v>
      </c>
      <c r="U22" s="50">
        <f t="shared" si="8"/>
        <v>2.6611031665626765E-5</v>
      </c>
      <c r="V22" s="50">
        <f t="shared" si="9"/>
        <v>1.0346016938787792E-5</v>
      </c>
    </row>
    <row r="23" spans="1:28" x14ac:dyDescent="0.25">
      <c r="A23" s="9">
        <v>2011</v>
      </c>
      <c r="B23" s="2">
        <f>'Export '!B18</f>
        <v>512881.13900000002</v>
      </c>
      <c r="C23" s="2">
        <f>'Export '!C18</f>
        <v>40345.775000000001</v>
      </c>
      <c r="D23" s="2">
        <f>'Export '!D18</f>
        <v>34778.953000000001</v>
      </c>
      <c r="E23" s="2">
        <f>'Export '!E18</f>
        <v>7011.3670000000002</v>
      </c>
      <c r="F23" s="2">
        <f>'Export '!F18</f>
        <v>5756.7150000000001</v>
      </c>
      <c r="G23" s="2">
        <f>'Export '!G18</f>
        <v>24.05</v>
      </c>
      <c r="H23" s="2">
        <f>'Export '!H18</f>
        <v>5117.3140000000003</v>
      </c>
      <c r="I23" s="2">
        <f>'Export '!I18</f>
        <v>4107.6120000000001</v>
      </c>
      <c r="J23" s="2">
        <f>'Export '!J18</f>
        <v>589.03800000000001</v>
      </c>
      <c r="K23" s="2">
        <f>'Export '!K18</f>
        <v>3565.8119999999999</v>
      </c>
      <c r="L23" s="72">
        <v>335415.15670218616</v>
      </c>
      <c r="M23" s="50">
        <f t="shared" si="0"/>
        <v>1.5290935091981702E-3</v>
      </c>
      <c r="N23" s="50">
        <f t="shared" si="1"/>
        <v>1.202860818714369E-4</v>
      </c>
      <c r="O23" s="50">
        <f t="shared" si="2"/>
        <v>1.0368927075910317E-4</v>
      </c>
      <c r="P23" s="50">
        <f t="shared" si="3"/>
        <v>2.0903548512643292E-5</v>
      </c>
      <c r="Q23" s="50">
        <f t="shared" si="4"/>
        <v>1.7162954282090969E-5</v>
      </c>
      <c r="R23" s="50">
        <f t="shared" si="5"/>
        <v>7.1702186139888433E-8</v>
      </c>
      <c r="S23" s="50">
        <f t="shared" si="6"/>
        <v>1.5256657004750813E-5</v>
      </c>
      <c r="T23" s="50">
        <f t="shared" si="7"/>
        <v>1.2246351776068167E-5</v>
      </c>
      <c r="U23" s="50">
        <f t="shared" si="8"/>
        <v>1.7561460423895053E-6</v>
      </c>
      <c r="V23" s="50">
        <f t="shared" si="9"/>
        <v>1.063104015650095E-5</v>
      </c>
    </row>
    <row r="24" spans="1:28" x14ac:dyDescent="0.25">
      <c r="A24" s="9">
        <v>2012</v>
      </c>
      <c r="B24" s="2">
        <f>'Export '!B19</f>
        <v>390624.11700000003</v>
      </c>
      <c r="C24" s="2">
        <f>'Export '!C19</f>
        <v>16355.771000000001</v>
      </c>
      <c r="D24" s="2">
        <f>'Export '!D19</f>
        <v>27694.620999999999</v>
      </c>
      <c r="E24" s="2">
        <f>'Export '!E19</f>
        <v>10133.678</v>
      </c>
      <c r="F24" s="2">
        <f>'Export '!F19</f>
        <v>5354.4359999999997</v>
      </c>
      <c r="G24" s="2">
        <f>'Export '!G19</f>
        <v>93.474999999999994</v>
      </c>
      <c r="H24" s="2">
        <f>'Export '!H19</f>
        <v>5855.33</v>
      </c>
      <c r="I24" s="2">
        <f>'Export '!I19</f>
        <v>4324.1779999999999</v>
      </c>
      <c r="J24" s="2">
        <f>'Export '!J19</f>
        <v>869.44</v>
      </c>
      <c r="K24" s="2">
        <f>'Export '!K19</f>
        <v>4979.91</v>
      </c>
      <c r="L24" s="72">
        <v>369659.70037551981</v>
      </c>
      <c r="M24" s="50">
        <f t="shared" si="0"/>
        <v>1.0567127458123876E-3</v>
      </c>
      <c r="N24" s="50">
        <f t="shared" si="1"/>
        <v>4.4245480325242234E-5</v>
      </c>
      <c r="O24" s="50">
        <f t="shared" si="2"/>
        <v>7.4919232396353577E-5</v>
      </c>
      <c r="P24" s="50">
        <f t="shared" si="3"/>
        <v>2.7413531931410635E-5</v>
      </c>
      <c r="Q24" s="50">
        <f t="shared" si="4"/>
        <v>1.4484770708196434E-5</v>
      </c>
      <c r="R24" s="50">
        <f t="shared" si="5"/>
        <v>2.5286770482431049E-7</v>
      </c>
      <c r="S24" s="50">
        <f t="shared" si="6"/>
        <v>1.583978452087649E-5</v>
      </c>
      <c r="T24" s="50">
        <f t="shared" si="7"/>
        <v>1.1697726302345838E-5</v>
      </c>
      <c r="U24" s="50">
        <f t="shared" si="8"/>
        <v>2.3520010407322655E-6</v>
      </c>
      <c r="V24" s="50">
        <f t="shared" si="9"/>
        <v>1.3471606439493254E-5</v>
      </c>
    </row>
    <row r="25" spans="1:28" x14ac:dyDescent="0.25">
      <c r="A25" s="9">
        <v>2013</v>
      </c>
      <c r="B25" s="2">
        <f>'Export '!B20</f>
        <v>319148.24900000001</v>
      </c>
      <c r="C25" s="2">
        <f>'Export '!C20</f>
        <v>22453.870999999999</v>
      </c>
      <c r="D25" s="2">
        <f>'Export '!D20</f>
        <v>13669.82</v>
      </c>
      <c r="E25" s="2">
        <f>'Export '!E20</f>
        <v>10581.567999999999</v>
      </c>
      <c r="F25" s="2">
        <f>'Export '!F20</f>
        <v>5818.3320000000003</v>
      </c>
      <c r="G25" s="2" t="str">
        <f>'Export '!G20</f>
        <v>..</v>
      </c>
      <c r="H25" s="2">
        <f>'Export '!H20</f>
        <v>8566.9279999999999</v>
      </c>
      <c r="I25" s="2">
        <f>'Export '!I20</f>
        <v>3543.1779999999999</v>
      </c>
      <c r="J25" s="2">
        <f>'Export '!J20</f>
        <v>1918.066</v>
      </c>
      <c r="K25" s="2">
        <f>'Export '!K20</f>
        <v>4176.4430000000002</v>
      </c>
      <c r="L25" s="72">
        <v>380191.88186037214</v>
      </c>
      <c r="M25" s="50">
        <f t="shared" si="0"/>
        <v>8.3943993606157329E-4</v>
      </c>
      <c r="N25" s="50">
        <f t="shared" si="1"/>
        <v>5.9059312077174559E-5</v>
      </c>
      <c r="O25" s="50">
        <f t="shared" si="2"/>
        <v>3.5955054939916701E-5</v>
      </c>
      <c r="P25" s="50">
        <f t="shared" si="3"/>
        <v>2.7832177657823179E-5</v>
      </c>
      <c r="Q25" s="50">
        <f t="shared" si="4"/>
        <v>1.5303672375984133E-5</v>
      </c>
      <c r="R25" s="50" t="e">
        <f t="shared" si="5"/>
        <v>#VALUE!</v>
      </c>
      <c r="S25" s="50">
        <f t="shared" si="6"/>
        <v>2.253316919361855E-5</v>
      </c>
      <c r="T25" s="50">
        <f t="shared" si="7"/>
        <v>9.3194467558390797E-6</v>
      </c>
      <c r="U25" s="50">
        <f t="shared" si="8"/>
        <v>5.0449946238053077E-6</v>
      </c>
      <c r="V25" s="50">
        <f t="shared" si="9"/>
        <v>1.0985092526341278E-5</v>
      </c>
    </row>
    <row r="26" spans="1:28" x14ac:dyDescent="0.25">
      <c r="A26" s="9">
        <v>2014</v>
      </c>
      <c r="B26" s="2">
        <f>'Export '!B21</f>
        <v>586318.92700000003</v>
      </c>
      <c r="C26" s="2">
        <f>'Export '!C21</f>
        <v>9014.9860000000008</v>
      </c>
      <c r="D26" s="2">
        <f>'Export '!D21</f>
        <v>34407.521999999997</v>
      </c>
      <c r="E26" s="2">
        <f>'Export '!E21</f>
        <v>8328.5740000000005</v>
      </c>
      <c r="F26" s="2">
        <f>'Export '!F21</f>
        <v>5475.991</v>
      </c>
      <c r="G26" s="2">
        <f>'Export '!G21</f>
        <v>57.825000000000003</v>
      </c>
      <c r="H26" s="2">
        <f>'Export '!H21</f>
        <v>7071.107</v>
      </c>
      <c r="I26" s="2">
        <f>'Export '!I21</f>
        <v>4996.768</v>
      </c>
      <c r="J26" s="2">
        <f>'Export '!J21</f>
        <v>1355.67</v>
      </c>
      <c r="K26" s="2">
        <f>'Export '!K21</f>
        <v>7569.598</v>
      </c>
      <c r="L26" s="72">
        <v>378416.02053371473</v>
      </c>
      <c r="M26" s="50">
        <f t="shared" si="0"/>
        <v>1.5494030252024237E-3</v>
      </c>
      <c r="N26" s="50">
        <f t="shared" si="1"/>
        <v>2.3822950168138607E-5</v>
      </c>
      <c r="O26" s="50">
        <f t="shared" si="2"/>
        <v>9.0925119796651116E-5</v>
      </c>
      <c r="P26" s="50">
        <f t="shared" si="3"/>
        <v>2.2009041763753689E-5</v>
      </c>
      <c r="Q26" s="50">
        <f t="shared" si="4"/>
        <v>1.4470822330081874E-5</v>
      </c>
      <c r="R26" s="50">
        <f t="shared" si="5"/>
        <v>1.5280801251079201E-7</v>
      </c>
      <c r="S26" s="50">
        <f t="shared" si="6"/>
        <v>1.8686066699890166E-5</v>
      </c>
      <c r="T26" s="50">
        <f t="shared" si="7"/>
        <v>1.3204430385776482E-5</v>
      </c>
      <c r="U26" s="50">
        <f t="shared" si="8"/>
        <v>3.5824857470039845E-6</v>
      </c>
      <c r="V26" s="50">
        <f t="shared" si="9"/>
        <v>2.000337615020607E-5</v>
      </c>
    </row>
    <row r="27" spans="1:28" x14ac:dyDescent="0.25">
      <c r="A27" s="10">
        <v>2015</v>
      </c>
      <c r="B27" s="2">
        <f>'Export '!B22</f>
        <v>364717.93900000001</v>
      </c>
      <c r="C27" s="2">
        <f>'Export '!C22</f>
        <v>9178.1890000000003</v>
      </c>
      <c r="D27" s="2">
        <f>'Export '!D22</f>
        <v>13690.258</v>
      </c>
      <c r="E27" s="2">
        <f>'Export '!E22</f>
        <v>8309.6569999999992</v>
      </c>
      <c r="F27" s="2">
        <f>'Export '!F22</f>
        <v>6056.2889999999998</v>
      </c>
      <c r="G27" s="2">
        <f>'Export '!G22</f>
        <v>74.248999999999995</v>
      </c>
      <c r="H27" s="2">
        <f>'Export '!H22</f>
        <v>6430.009</v>
      </c>
      <c r="I27" s="2">
        <f>'Export '!I22</f>
        <v>3459.0329999999999</v>
      </c>
      <c r="J27" s="2">
        <f>'Export '!J22</f>
        <v>1635.471</v>
      </c>
      <c r="K27" s="2">
        <f>'Export '!K22</f>
        <v>3213.6460000000002</v>
      </c>
      <c r="L27" s="73">
        <v>292080.15563330991</v>
      </c>
      <c r="M27" s="50">
        <f t="shared" si="0"/>
        <v>1.24869126493442E-3</v>
      </c>
      <c r="N27" s="50">
        <f t="shared" si="1"/>
        <v>3.1423528175336557E-5</v>
      </c>
      <c r="O27" s="50">
        <f t="shared" si="2"/>
        <v>4.6871578694950242E-5</v>
      </c>
      <c r="P27" s="50">
        <f t="shared" si="3"/>
        <v>2.8449919789937057E-5</v>
      </c>
      <c r="Q27" s="50">
        <f t="shared" si="4"/>
        <v>2.0735023873389496E-5</v>
      </c>
      <c r="R27" s="50">
        <f t="shared" si="5"/>
        <v>2.5420761584780658E-7</v>
      </c>
      <c r="S27" s="50">
        <f t="shared" si="6"/>
        <v>2.2014535653947379E-5</v>
      </c>
      <c r="T27" s="50">
        <f t="shared" si="7"/>
        <v>1.1842752522847256E-5</v>
      </c>
      <c r="U27" s="50">
        <f t="shared" si="8"/>
        <v>5.5993910180369844E-6</v>
      </c>
      <c r="V27" s="50">
        <f t="shared" si="9"/>
        <v>1.100261670647201E-5</v>
      </c>
    </row>
    <row r="28" spans="1:28" x14ac:dyDescent="0.25">
      <c r="A28" t="s">
        <v>40</v>
      </c>
    </row>
    <row r="30" spans="1:28" x14ac:dyDescent="0.25">
      <c r="A30" s="115" t="s">
        <v>93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</row>
    <row r="31" spans="1:28" ht="60.75" thickBot="1" x14ac:dyDescent="0.3">
      <c r="A31" s="11" t="s">
        <v>0</v>
      </c>
      <c r="B31" s="71" t="s">
        <v>62</v>
      </c>
      <c r="C31" s="71" t="s">
        <v>63</v>
      </c>
      <c r="D31" s="71" t="s">
        <v>64</v>
      </c>
      <c r="E31" s="71" t="s">
        <v>65</v>
      </c>
      <c r="F31" s="71" t="s">
        <v>66</v>
      </c>
      <c r="G31" s="71" t="s">
        <v>67</v>
      </c>
      <c r="H31" s="71" t="s">
        <v>68</v>
      </c>
      <c r="I31" s="71" t="s">
        <v>69</v>
      </c>
      <c r="J31" s="71" t="s">
        <v>70</v>
      </c>
      <c r="K31" s="71" t="s">
        <v>71</v>
      </c>
      <c r="L31" s="12" t="s">
        <v>2</v>
      </c>
      <c r="M31" s="74" t="s">
        <v>258</v>
      </c>
      <c r="N31" s="75" t="s">
        <v>259</v>
      </c>
      <c r="O31" s="75" t="s">
        <v>260</v>
      </c>
      <c r="P31" s="75" t="s">
        <v>261</v>
      </c>
      <c r="Q31" s="75" t="s">
        <v>262</v>
      </c>
      <c r="R31" s="75" t="s">
        <v>263</v>
      </c>
      <c r="S31" s="75" t="s">
        <v>264</v>
      </c>
      <c r="T31" s="75" t="s">
        <v>265</v>
      </c>
      <c r="U31" s="75" t="s">
        <v>266</v>
      </c>
      <c r="V31" s="75" t="s">
        <v>267</v>
      </c>
      <c r="X31" s="76" t="s">
        <v>18</v>
      </c>
      <c r="Y31" s="77"/>
      <c r="Z31" s="77"/>
      <c r="AA31" s="78" t="s">
        <v>3</v>
      </c>
      <c r="AB31" s="76" t="s">
        <v>19</v>
      </c>
    </row>
    <row r="32" spans="1:28" x14ac:dyDescent="0.25">
      <c r="A32" s="9">
        <v>1995</v>
      </c>
      <c r="B32" s="2">
        <f>'Import '!B2</f>
        <v>163836.77299999999</v>
      </c>
      <c r="C32" s="2">
        <f>'Import '!C2</f>
        <v>85076.902000000002</v>
      </c>
      <c r="D32" s="2">
        <f>'Import '!D2</f>
        <v>3823.683</v>
      </c>
      <c r="E32" s="2">
        <f>'Import '!E2</f>
        <v>1972.8810000000001</v>
      </c>
      <c r="F32" s="2">
        <f>'Import '!F2</f>
        <v>10002.088</v>
      </c>
      <c r="G32" s="2">
        <f>'Import '!G2</f>
        <v>10374.094999999999</v>
      </c>
      <c r="H32" s="2">
        <f>'Import '!H2</f>
        <v>23115.725999999999</v>
      </c>
      <c r="I32" s="2">
        <f>'Import '!I2</f>
        <v>30976.739000000001</v>
      </c>
      <c r="J32" s="2">
        <f>'Import '!J2</f>
        <v>154625.73499999999</v>
      </c>
      <c r="K32" s="2">
        <f>'Import '!K2</f>
        <v>25708.13</v>
      </c>
      <c r="L32" s="5">
        <v>92507.277798198498</v>
      </c>
      <c r="M32" s="50">
        <f t="shared" ref="M32:M52" si="10">(B32/$L32)/1000</f>
        <v>1.7710690109961334E-3</v>
      </c>
      <c r="N32" s="50">
        <f t="shared" ref="N32:N52" si="11">(C32/$L32)/1000</f>
        <v>9.1967793264430915E-4</v>
      </c>
      <c r="O32" s="50">
        <f t="shared" ref="O32:O52" si="12">(D32/$L32)/1000</f>
        <v>4.1333861410787975E-5</v>
      </c>
      <c r="P32" s="50">
        <f t="shared" ref="P32:P52" si="13">(E32/$L32)/1000</f>
        <v>2.1326765276822579E-5</v>
      </c>
      <c r="Q32" s="50">
        <f t="shared" ref="Q32:Q52" si="14">(F32/$L32)/1000</f>
        <v>1.0812217414741375E-4</v>
      </c>
      <c r="R32" s="50">
        <f t="shared" ref="R32:R52" si="15">(G32/$L32)/1000</f>
        <v>1.1214355504688763E-4</v>
      </c>
      <c r="S32" s="50">
        <f t="shared" ref="S32:S52" si="16">(H32/$L32)/1000</f>
        <v>2.4988008025083361E-4</v>
      </c>
      <c r="T32" s="50">
        <f t="shared" ref="T32:T52" si="17">(I32/$L32)/1000</f>
        <v>3.3485731865956226E-4</v>
      </c>
      <c r="U32" s="50">
        <f t="shared" ref="U32:U52" si="18">(J32/$L32)/1000</f>
        <v>1.6714980559401045E-3</v>
      </c>
      <c r="V32" s="50">
        <f t="shared" ref="V32:V52" si="19">(K32/$L32)/1000</f>
        <v>2.7790386455951515E-4</v>
      </c>
    </row>
    <row r="33" spans="1:22" x14ac:dyDescent="0.25">
      <c r="A33" s="9">
        <v>1996</v>
      </c>
      <c r="B33" s="2">
        <f>'Import '!B3</f>
        <v>225898.948</v>
      </c>
      <c r="C33" s="2">
        <f>'Import '!C3</f>
        <v>82441.599000000002</v>
      </c>
      <c r="D33" s="2">
        <f>'Import '!D3</f>
        <v>6525.0879999999997</v>
      </c>
      <c r="E33" s="2">
        <f>'Import '!E3</f>
        <v>1813.931</v>
      </c>
      <c r="F33" s="2">
        <f>'Import '!F3</f>
        <v>7009.3450000000003</v>
      </c>
      <c r="G33" s="2">
        <f>'Import '!G3</f>
        <v>3567.8919999999998</v>
      </c>
      <c r="H33" s="2">
        <f>'Import '!H3</f>
        <v>14148.507</v>
      </c>
      <c r="I33" s="2">
        <f>'Import '!I3</f>
        <v>30951.223999999998</v>
      </c>
      <c r="J33" s="2">
        <f>'Import '!J3</f>
        <v>86224.06</v>
      </c>
      <c r="K33" s="2">
        <f>'Import '!K3</f>
        <v>35952.832999999999</v>
      </c>
      <c r="L33" s="5">
        <v>97160.111573336981</v>
      </c>
      <c r="M33" s="50">
        <f t="shared" si="10"/>
        <v>2.325017379477691E-3</v>
      </c>
      <c r="N33" s="50">
        <f t="shared" si="11"/>
        <v>8.4851280700488528E-4</v>
      </c>
      <c r="O33" s="50">
        <f t="shared" si="12"/>
        <v>6.7158094966521595E-5</v>
      </c>
      <c r="P33" s="50">
        <f t="shared" si="13"/>
        <v>1.8669503056620462E-5</v>
      </c>
      <c r="Q33" s="50">
        <f t="shared" si="14"/>
        <v>7.2142208222036769E-5</v>
      </c>
      <c r="R33" s="50">
        <f t="shared" si="15"/>
        <v>3.6721777509558909E-5</v>
      </c>
      <c r="S33" s="50">
        <f t="shared" si="16"/>
        <v>1.4562053059521889E-4</v>
      </c>
      <c r="T33" s="50">
        <f t="shared" si="17"/>
        <v>3.1855895900899459E-4</v>
      </c>
      <c r="U33" s="50">
        <f t="shared" si="18"/>
        <v>8.8744299078863864E-4</v>
      </c>
      <c r="V33" s="50">
        <f t="shared" si="19"/>
        <v>3.7003696700021392E-4</v>
      </c>
    </row>
    <row r="34" spans="1:22" x14ac:dyDescent="0.25">
      <c r="A34" s="9">
        <v>1997</v>
      </c>
      <c r="B34" s="2">
        <f>'Import '!B4</f>
        <v>196506.13699999999</v>
      </c>
      <c r="C34" s="2">
        <f>'Import '!C4</f>
        <v>83791.847999999998</v>
      </c>
      <c r="D34" s="2">
        <f>'Import '!D4</f>
        <v>8321.8619999999992</v>
      </c>
      <c r="E34" s="2">
        <f>'Import '!E4</f>
        <v>3130.2339999999999</v>
      </c>
      <c r="F34" s="2">
        <f>'Import '!F4</f>
        <v>10132.769</v>
      </c>
      <c r="G34" s="2">
        <f>'Import '!G4</f>
        <v>14790.216</v>
      </c>
      <c r="H34" s="2">
        <f>'Import '!H4</f>
        <v>19093.072</v>
      </c>
      <c r="I34" s="2">
        <f>'Import '!I4</f>
        <v>32274.945</v>
      </c>
      <c r="J34" s="2">
        <f>'Import '!J4</f>
        <v>65691.59</v>
      </c>
      <c r="K34" s="2">
        <f>'Import '!K4</f>
        <v>20742.026999999998</v>
      </c>
      <c r="L34" s="5">
        <v>106659.5079635281</v>
      </c>
      <c r="M34" s="50">
        <f t="shared" si="10"/>
        <v>1.8423686809730519E-3</v>
      </c>
      <c r="N34" s="50">
        <f t="shared" si="11"/>
        <v>7.8560129893579076E-4</v>
      </c>
      <c r="O34" s="50">
        <f t="shared" si="12"/>
        <v>7.8022692574633242E-5</v>
      </c>
      <c r="P34" s="50">
        <f t="shared" si="13"/>
        <v>2.9347913371870926E-5</v>
      </c>
      <c r="Q34" s="50">
        <f t="shared" si="14"/>
        <v>9.5001085167811491E-5</v>
      </c>
      <c r="R34" s="50">
        <f t="shared" si="15"/>
        <v>1.3866758137546882E-4</v>
      </c>
      <c r="S34" s="50">
        <f t="shared" si="16"/>
        <v>1.7900956384056093E-4</v>
      </c>
      <c r="T34" s="50">
        <f t="shared" si="17"/>
        <v>3.0259791758120919E-4</v>
      </c>
      <c r="U34" s="50">
        <f t="shared" si="18"/>
        <v>6.158999910487403E-4</v>
      </c>
      <c r="V34" s="50">
        <f t="shared" si="19"/>
        <v>1.9446955452947216E-4</v>
      </c>
    </row>
    <row r="35" spans="1:22" x14ac:dyDescent="0.25">
      <c r="A35" s="9">
        <v>1998</v>
      </c>
      <c r="B35" s="2">
        <f>'Import '!B5</f>
        <v>192710.74299999999</v>
      </c>
      <c r="C35" s="2">
        <f>'Import '!C5</f>
        <v>74108.035000000003</v>
      </c>
      <c r="D35" s="2">
        <f>'Import '!D5</f>
        <v>9542.6910000000007</v>
      </c>
      <c r="E35" s="2">
        <f>'Import '!E5</f>
        <v>3267.2040000000002</v>
      </c>
      <c r="F35" s="2">
        <f>'Import '!F5</f>
        <v>9601.6710000000003</v>
      </c>
      <c r="G35" s="2">
        <f>'Import '!G5</f>
        <v>11740.572</v>
      </c>
      <c r="H35" s="2">
        <f>'Import '!H5</f>
        <v>14827.928</v>
      </c>
      <c r="I35" s="2">
        <f>'Import '!I5</f>
        <v>27005.272000000001</v>
      </c>
      <c r="J35" s="2">
        <f>'Import '!J5</f>
        <v>154899.226</v>
      </c>
      <c r="K35" s="2">
        <f>'Import '!K5</f>
        <v>9382.5570000000007</v>
      </c>
      <c r="L35" s="5">
        <v>98443.743190849113</v>
      </c>
      <c r="M35" s="50">
        <f t="shared" si="10"/>
        <v>1.9575722819316112E-3</v>
      </c>
      <c r="N35" s="50">
        <f t="shared" si="11"/>
        <v>7.5279578567354554E-4</v>
      </c>
      <c r="O35" s="50">
        <f t="shared" si="12"/>
        <v>9.6935474929066363E-5</v>
      </c>
      <c r="P35" s="50">
        <f t="shared" si="13"/>
        <v>3.318853889643344E-5</v>
      </c>
      <c r="Q35" s="50">
        <f t="shared" si="14"/>
        <v>9.7534598835657933E-5</v>
      </c>
      <c r="R35" s="50">
        <f t="shared" si="15"/>
        <v>1.192617389328543E-4</v>
      </c>
      <c r="S35" s="50">
        <f t="shared" si="16"/>
        <v>1.5062336639570545E-4</v>
      </c>
      <c r="T35" s="50">
        <f t="shared" si="17"/>
        <v>2.7432187282482663E-4</v>
      </c>
      <c r="U35" s="50">
        <f t="shared" si="18"/>
        <v>1.5734796441019396E-3</v>
      </c>
      <c r="V35" s="50">
        <f t="shared" si="19"/>
        <v>9.5308820000986725E-5</v>
      </c>
    </row>
    <row r="36" spans="1:22" x14ac:dyDescent="0.25">
      <c r="A36" s="9">
        <v>1999</v>
      </c>
      <c r="B36" s="2">
        <f>'Import '!B6</f>
        <v>110359.197</v>
      </c>
      <c r="C36" s="2">
        <f>'Import '!C6</f>
        <v>55960.313000000002</v>
      </c>
      <c r="D36" s="2">
        <f>'Import '!D6</f>
        <v>6008.5249999999996</v>
      </c>
      <c r="E36" s="2">
        <f>'Import '!E6</f>
        <v>2127.4380000000001</v>
      </c>
      <c r="F36" s="2">
        <f>'Import '!F6</f>
        <v>8017.8019999999997</v>
      </c>
      <c r="G36" s="2">
        <f>'Import '!G6</f>
        <v>1849.26</v>
      </c>
      <c r="H36" s="2">
        <f>'Import '!H6</f>
        <v>13218.407999999999</v>
      </c>
      <c r="I36" s="2">
        <f>'Import '!I6</f>
        <v>22014.386999999999</v>
      </c>
      <c r="J36" s="2">
        <f>'Import '!J6</f>
        <v>33549.067999999999</v>
      </c>
      <c r="K36" s="2">
        <f>'Import '!K6</f>
        <v>5369.2719999999999</v>
      </c>
      <c r="L36" s="5">
        <v>86186.156584381664</v>
      </c>
      <c r="M36" s="50">
        <f t="shared" si="10"/>
        <v>1.2804747464513215E-3</v>
      </c>
      <c r="N36" s="50">
        <f t="shared" si="11"/>
        <v>6.492958407445787E-4</v>
      </c>
      <c r="O36" s="50">
        <f t="shared" si="12"/>
        <v>6.971566244652383E-5</v>
      </c>
      <c r="P36" s="50">
        <f t="shared" si="13"/>
        <v>2.468421941889362E-5</v>
      </c>
      <c r="Q36" s="50">
        <f t="shared" si="14"/>
        <v>9.3028884425888826E-5</v>
      </c>
      <c r="R36" s="50">
        <f t="shared" si="15"/>
        <v>2.1456578101257575E-5</v>
      </c>
      <c r="S36" s="50">
        <f t="shared" si="16"/>
        <v>1.533704312137222E-4</v>
      </c>
      <c r="T36" s="50">
        <f t="shared" si="17"/>
        <v>2.5542834107524599E-4</v>
      </c>
      <c r="U36" s="50">
        <f t="shared" si="18"/>
        <v>3.8926283906340982E-4</v>
      </c>
      <c r="V36" s="50">
        <f t="shared" si="19"/>
        <v>6.2298543209119036E-5</v>
      </c>
    </row>
    <row r="37" spans="1:22" x14ac:dyDescent="0.25">
      <c r="A37" s="9">
        <v>2000</v>
      </c>
      <c r="B37" s="2">
        <f>'Import '!B7</f>
        <v>127890.508</v>
      </c>
      <c r="C37" s="2">
        <f>'Import '!C7</f>
        <v>62098.982000000004</v>
      </c>
      <c r="D37" s="2">
        <f>'Import '!D7</f>
        <v>5108.6270000000004</v>
      </c>
      <c r="E37" s="2">
        <f>'Import '!E7</f>
        <v>3177.0340000000001</v>
      </c>
      <c r="F37" s="2">
        <f>'Import '!F7</f>
        <v>8807.9349999999995</v>
      </c>
      <c r="G37" s="2">
        <f>'Import '!G7</f>
        <v>3398.9490000000001</v>
      </c>
      <c r="H37" s="2">
        <f>'Import '!H7</f>
        <v>15790.306</v>
      </c>
      <c r="I37" s="2">
        <f>'Import '!I7</f>
        <v>23389.288</v>
      </c>
      <c r="J37" s="2">
        <f>'Import '!J7</f>
        <v>34310.135999999999</v>
      </c>
      <c r="K37" s="2">
        <f>'Import '!K7</f>
        <v>8562.8379999999997</v>
      </c>
      <c r="L37" s="5">
        <v>99886.577575544405</v>
      </c>
      <c r="M37" s="50">
        <f t="shared" si="10"/>
        <v>1.2803572922826009E-3</v>
      </c>
      <c r="N37" s="50">
        <f t="shared" si="11"/>
        <v>6.2169496149804937E-4</v>
      </c>
      <c r="O37" s="50">
        <f t="shared" si="12"/>
        <v>5.1144279081304355E-5</v>
      </c>
      <c r="P37" s="50">
        <f t="shared" si="13"/>
        <v>3.1806415607714693E-5</v>
      </c>
      <c r="Q37" s="50">
        <f t="shared" si="14"/>
        <v>8.817936517384972E-5</v>
      </c>
      <c r="R37" s="50">
        <f t="shared" si="15"/>
        <v>3.4028085479546727E-5</v>
      </c>
      <c r="S37" s="50">
        <f t="shared" si="16"/>
        <v>1.5808236084630852E-4</v>
      </c>
      <c r="T37" s="50">
        <f t="shared" si="17"/>
        <v>2.3415846821171383E-4</v>
      </c>
      <c r="U37" s="50">
        <f t="shared" si="18"/>
        <v>3.4349095576981979E-4</v>
      </c>
      <c r="V37" s="50">
        <f t="shared" si="19"/>
        <v>8.5725612067586457E-5</v>
      </c>
    </row>
    <row r="38" spans="1:22" x14ac:dyDescent="0.25">
      <c r="A38" s="9">
        <v>2001</v>
      </c>
      <c r="B38" s="2">
        <f>'Import '!B8</f>
        <v>161956.94099999999</v>
      </c>
      <c r="C38" s="2">
        <f>'Import '!C8</f>
        <v>53364.997000000003</v>
      </c>
      <c r="D38" s="2">
        <f>'Import '!D8</f>
        <v>5975.0209999999997</v>
      </c>
      <c r="E38" s="2">
        <f>'Import '!E8</f>
        <v>3659.1979999999999</v>
      </c>
      <c r="F38" s="2">
        <f>'Import '!F8</f>
        <v>7406.6220000000003</v>
      </c>
      <c r="G38" s="2">
        <f>'Import '!G8</f>
        <v>2569.8530000000001</v>
      </c>
      <c r="H38" s="2">
        <f>'Import '!H8</f>
        <v>19345.816999999999</v>
      </c>
      <c r="I38" s="2">
        <f>'Import '!I8</f>
        <v>22890.244999999999</v>
      </c>
      <c r="J38" s="2">
        <f>'Import '!J8</f>
        <v>41986.067000000003</v>
      </c>
      <c r="K38" s="2">
        <f>'Import '!K8</f>
        <v>24294.79</v>
      </c>
      <c r="L38" s="5">
        <v>98203.544965267793</v>
      </c>
      <c r="M38" s="50">
        <f t="shared" si="10"/>
        <v>1.6491964832560805E-3</v>
      </c>
      <c r="N38" s="50">
        <f t="shared" si="11"/>
        <v>5.4341212446937541E-4</v>
      </c>
      <c r="O38" s="50">
        <f t="shared" si="12"/>
        <v>6.0843231291835951E-5</v>
      </c>
      <c r="P38" s="50">
        <f t="shared" si="13"/>
        <v>3.7261363643177739E-5</v>
      </c>
      <c r="Q38" s="50">
        <f t="shared" si="14"/>
        <v>7.5421126626534137E-5</v>
      </c>
      <c r="R38" s="50">
        <f t="shared" si="15"/>
        <v>2.6168637811485261E-5</v>
      </c>
      <c r="S38" s="50">
        <f t="shared" si="16"/>
        <v>1.969971349490708E-4</v>
      </c>
      <c r="T38" s="50">
        <f t="shared" si="17"/>
        <v>2.330898035106138E-4</v>
      </c>
      <c r="U38" s="50">
        <f t="shared" si="18"/>
        <v>4.2754125642663359E-4</v>
      </c>
      <c r="V38" s="50">
        <f t="shared" si="19"/>
        <v>2.4739218944277904E-4</v>
      </c>
    </row>
    <row r="39" spans="1:22" x14ac:dyDescent="0.25">
      <c r="A39" s="9">
        <v>2002</v>
      </c>
      <c r="B39" s="2">
        <f>'Import '!B9</f>
        <v>141704.927</v>
      </c>
      <c r="C39" s="2">
        <f>'Import '!C9</f>
        <v>48926.294000000002</v>
      </c>
      <c r="D39" s="2">
        <f>'Import '!D9</f>
        <v>4176.3639999999996</v>
      </c>
      <c r="E39" s="2">
        <f>'Import '!E9</f>
        <v>2114.5010000000002</v>
      </c>
      <c r="F39" s="2">
        <f>'Import '!F9</f>
        <v>4995.7830000000004</v>
      </c>
      <c r="G39" s="2">
        <f>'Import '!G9</f>
        <v>4528.085</v>
      </c>
      <c r="H39" s="2">
        <f>'Import '!H9</f>
        <v>14794.563</v>
      </c>
      <c r="I39" s="2">
        <f>'Import '!I9</f>
        <v>28420.502</v>
      </c>
      <c r="J39" s="2">
        <f>'Import '!J9</f>
        <v>14202.152</v>
      </c>
      <c r="K39" s="2">
        <f>'Import '!K9</f>
        <v>9633.7350000000006</v>
      </c>
      <c r="L39" s="5">
        <v>97933.392356425262</v>
      </c>
      <c r="M39" s="50">
        <f t="shared" si="10"/>
        <v>1.4469520925433658E-3</v>
      </c>
      <c r="N39" s="50">
        <f t="shared" si="11"/>
        <v>4.9958745247927704E-4</v>
      </c>
      <c r="O39" s="50">
        <f t="shared" si="12"/>
        <v>4.264494366538703E-5</v>
      </c>
      <c r="P39" s="50">
        <f t="shared" si="13"/>
        <v>2.1591215714292275E-5</v>
      </c>
      <c r="Q39" s="50">
        <f t="shared" si="14"/>
        <v>5.1012048901747606E-5</v>
      </c>
      <c r="R39" s="50">
        <f t="shared" si="15"/>
        <v>4.6236374448463788E-5</v>
      </c>
      <c r="S39" s="50">
        <f t="shared" si="16"/>
        <v>1.5106760466497159E-4</v>
      </c>
      <c r="T39" s="50">
        <f t="shared" si="17"/>
        <v>2.9020236424124419E-4</v>
      </c>
      <c r="U39" s="50">
        <f t="shared" si="18"/>
        <v>1.4501848305541944E-4</v>
      </c>
      <c r="V39" s="50">
        <f t="shared" si="19"/>
        <v>9.8370277677488677E-5</v>
      </c>
    </row>
    <row r="40" spans="1:22" x14ac:dyDescent="0.25">
      <c r="A40" s="9">
        <v>2003</v>
      </c>
      <c r="B40" s="2">
        <f>'Import '!B10</f>
        <v>108697.667</v>
      </c>
      <c r="C40" s="2">
        <f>'Import '!C10</f>
        <v>50120.567999999999</v>
      </c>
      <c r="D40" s="2">
        <f>'Import '!D10</f>
        <v>5233.6589999999997</v>
      </c>
      <c r="E40" s="2">
        <f>'Import '!E10</f>
        <v>1898.9280000000001</v>
      </c>
      <c r="F40" s="2">
        <f>'Import '!F10</f>
        <v>5716.4080000000004</v>
      </c>
      <c r="G40" s="2">
        <f>'Import '!G10</f>
        <v>10719.723</v>
      </c>
      <c r="H40" s="2">
        <f>'Import '!H10</f>
        <v>22879.732</v>
      </c>
      <c r="I40" s="2">
        <f>'Import '!I10</f>
        <v>75045.092999999993</v>
      </c>
      <c r="J40" s="2">
        <f>'Import '!J10</f>
        <v>14262.183000000001</v>
      </c>
      <c r="K40" s="2">
        <f>'Import '!K10</f>
        <v>18448.583999999999</v>
      </c>
      <c r="L40" s="5">
        <v>94684.582573316715</v>
      </c>
      <c r="M40" s="50">
        <f t="shared" si="10"/>
        <v>1.1479975308106005E-3</v>
      </c>
      <c r="N40" s="50">
        <f t="shared" si="11"/>
        <v>5.2934244031957738E-4</v>
      </c>
      <c r="O40" s="50">
        <f t="shared" si="12"/>
        <v>5.5274669410380961E-5</v>
      </c>
      <c r="P40" s="50">
        <f t="shared" si="13"/>
        <v>2.0055303074601518E-5</v>
      </c>
      <c r="Q40" s="50">
        <f t="shared" si="14"/>
        <v>6.0373165774624801E-5</v>
      </c>
      <c r="R40" s="50">
        <f t="shared" si="15"/>
        <v>1.1321508432166812E-4</v>
      </c>
      <c r="S40" s="50">
        <f t="shared" si="16"/>
        <v>2.4164157857783905E-4</v>
      </c>
      <c r="T40" s="50">
        <f t="shared" si="17"/>
        <v>7.9257985788647948E-4</v>
      </c>
      <c r="U40" s="50">
        <f t="shared" si="18"/>
        <v>1.506283558778582E-4</v>
      </c>
      <c r="V40" s="50">
        <f t="shared" si="19"/>
        <v>1.9484253400721058E-4</v>
      </c>
    </row>
    <row r="41" spans="1:22" x14ac:dyDescent="0.25">
      <c r="A41" s="9">
        <v>2004</v>
      </c>
      <c r="B41" s="2">
        <f>'Import '!B11</f>
        <v>179542.40700000001</v>
      </c>
      <c r="C41" s="2">
        <f>'Import '!C11</f>
        <v>59161.743999999999</v>
      </c>
      <c r="D41" s="2">
        <f>'Import '!D11</f>
        <v>12210.4</v>
      </c>
      <c r="E41" s="2">
        <f>'Import '!E11</f>
        <v>6185.7150000000001</v>
      </c>
      <c r="F41" s="2">
        <f>'Import '!F11</f>
        <v>6097.6660000000002</v>
      </c>
      <c r="G41" s="2">
        <f>'Import '!G11</f>
        <v>20969.521000000001</v>
      </c>
      <c r="H41" s="2">
        <f>'Import '!H11</f>
        <v>33797.919999999998</v>
      </c>
      <c r="I41" s="2">
        <f>'Import '!I11</f>
        <v>29803.473000000002</v>
      </c>
      <c r="J41" s="2">
        <f>'Import '!J11</f>
        <v>21514.699000000001</v>
      </c>
      <c r="K41" s="2">
        <f>'Import '!K11</f>
        <v>14150.749</v>
      </c>
      <c r="L41" s="5">
        <v>117074.86551527939</v>
      </c>
      <c r="M41" s="50">
        <f t="shared" si="10"/>
        <v>1.5335691927535718E-3</v>
      </c>
      <c r="N41" s="50">
        <f t="shared" si="11"/>
        <v>5.0533258133257316E-4</v>
      </c>
      <c r="O41" s="50">
        <f t="shared" si="12"/>
        <v>1.0429565685391648E-4</v>
      </c>
      <c r="P41" s="50">
        <f t="shared" si="13"/>
        <v>5.2835550762966326E-5</v>
      </c>
      <c r="Q41" s="50">
        <f t="shared" si="14"/>
        <v>5.2083476441868701E-5</v>
      </c>
      <c r="R41" s="50">
        <f t="shared" si="15"/>
        <v>1.7911206566590741E-4</v>
      </c>
      <c r="S41" s="50">
        <f t="shared" si="16"/>
        <v>2.8868638756274331E-4</v>
      </c>
      <c r="T41" s="50">
        <f t="shared" si="17"/>
        <v>2.5456764668339816E-4</v>
      </c>
      <c r="U41" s="50">
        <f t="shared" si="18"/>
        <v>1.8376872700479101E-4</v>
      </c>
      <c r="V41" s="50">
        <f t="shared" si="19"/>
        <v>1.208692313052727E-4</v>
      </c>
    </row>
    <row r="42" spans="1:22" x14ac:dyDescent="0.25">
      <c r="A42" s="9">
        <v>2005</v>
      </c>
      <c r="B42" s="2">
        <f>'Import '!B12</f>
        <v>129674.05</v>
      </c>
      <c r="C42" s="2">
        <f>'Import '!C12</f>
        <v>64472.858999999997</v>
      </c>
      <c r="D42" s="2">
        <f>'Import '!D12</f>
        <v>7421.2860000000001</v>
      </c>
      <c r="E42" s="2">
        <f>'Import '!E12</f>
        <v>6708.2520000000004</v>
      </c>
      <c r="F42" s="2">
        <f>'Import '!F12</f>
        <v>8199.9040000000005</v>
      </c>
      <c r="G42" s="2">
        <f>'Import '!G12</f>
        <v>40309.777000000002</v>
      </c>
      <c r="H42" s="2">
        <f>'Import '!H12</f>
        <v>54063.256000000001</v>
      </c>
      <c r="I42" s="2">
        <f>'Import '!I12</f>
        <v>47958.523000000001</v>
      </c>
      <c r="J42" s="2">
        <f>'Import '!J12</f>
        <v>17515.577000000001</v>
      </c>
      <c r="K42" s="2">
        <f>'Import '!K12</f>
        <v>12222.754999999999</v>
      </c>
      <c r="L42" s="5">
        <v>146566.26631057015</v>
      </c>
      <c r="M42" s="50">
        <f t="shared" si="10"/>
        <v>8.8474690161803008E-4</v>
      </c>
      <c r="N42" s="50">
        <f t="shared" si="11"/>
        <v>4.3988879994652838E-4</v>
      </c>
      <c r="O42" s="50">
        <f t="shared" si="12"/>
        <v>5.0634338902203362E-5</v>
      </c>
      <c r="P42" s="50">
        <f t="shared" si="13"/>
        <v>4.5769413173051614E-5</v>
      </c>
      <c r="Q42" s="50">
        <f t="shared" si="14"/>
        <v>5.5946734582326156E-5</v>
      </c>
      <c r="R42" s="50">
        <f t="shared" si="15"/>
        <v>2.7502765823743245E-4</v>
      </c>
      <c r="S42" s="50">
        <f t="shared" si="16"/>
        <v>3.6886561526675824E-4</v>
      </c>
      <c r="T42" s="50">
        <f t="shared" si="17"/>
        <v>3.2721392314365925E-4</v>
      </c>
      <c r="U42" s="50">
        <f t="shared" si="18"/>
        <v>1.1950619635001785E-4</v>
      </c>
      <c r="V42" s="50">
        <f t="shared" si="19"/>
        <v>8.3394053131573232E-5</v>
      </c>
    </row>
    <row r="43" spans="1:22" x14ac:dyDescent="0.25">
      <c r="A43" s="9">
        <v>2006</v>
      </c>
      <c r="B43" s="2">
        <f>'Import '!B13</f>
        <v>162234.67600000001</v>
      </c>
      <c r="C43" s="2">
        <f>'Import '!C13</f>
        <v>66259.135999999999</v>
      </c>
      <c r="D43" s="2">
        <f>'Import '!D13</f>
        <v>25897.483</v>
      </c>
      <c r="E43" s="2">
        <f>'Import '!E13</f>
        <v>4977.2749999999996</v>
      </c>
      <c r="F43" s="2">
        <f>'Import '!F13</f>
        <v>9971.0249999999996</v>
      </c>
      <c r="G43" s="2">
        <f>'Import '!G13</f>
        <v>62432.252999999997</v>
      </c>
      <c r="H43" s="2">
        <f>'Import '!H13</f>
        <v>55615.264999999999</v>
      </c>
      <c r="I43" s="2">
        <f>'Import '!I13</f>
        <v>53912.828999999998</v>
      </c>
      <c r="J43" s="2">
        <f>'Import '!J13</f>
        <v>23840.409</v>
      </c>
      <c r="K43" s="2">
        <f>'Import '!K13</f>
        <v>34656.911</v>
      </c>
      <c r="L43" s="5">
        <v>162590.1460964143</v>
      </c>
      <c r="M43" s="50">
        <f t="shared" si="10"/>
        <v>9.9781370455129855E-4</v>
      </c>
      <c r="N43" s="50">
        <f t="shared" si="11"/>
        <v>4.075224580996994E-4</v>
      </c>
      <c r="O43" s="50">
        <f t="shared" si="12"/>
        <v>1.5928076591211778E-4</v>
      </c>
      <c r="P43" s="50">
        <f t="shared" si="13"/>
        <v>3.0612402531753221E-5</v>
      </c>
      <c r="Q43" s="50">
        <f t="shared" si="14"/>
        <v>6.1326133467444469E-5</v>
      </c>
      <c r="R43" s="50">
        <f t="shared" si="15"/>
        <v>3.8398546590257877E-4</v>
      </c>
      <c r="S43" s="50">
        <f t="shared" si="16"/>
        <v>3.4205802956238635E-4</v>
      </c>
      <c r="T43" s="50">
        <f t="shared" si="17"/>
        <v>3.3158730891372863E-4</v>
      </c>
      <c r="U43" s="50">
        <f t="shared" si="18"/>
        <v>1.4662886756902771E-4</v>
      </c>
      <c r="V43" s="50">
        <f t="shared" si="19"/>
        <v>2.1315505171788703E-4</v>
      </c>
    </row>
    <row r="44" spans="1:22" x14ac:dyDescent="0.25">
      <c r="A44" s="9">
        <v>2007</v>
      </c>
      <c r="B44" s="2">
        <f>'Import '!B14</f>
        <v>219776.19399999999</v>
      </c>
      <c r="C44" s="2">
        <f>'Import '!C14</f>
        <v>76008.356</v>
      </c>
      <c r="D44" s="2">
        <f>'Import '!D14</f>
        <v>14332.661</v>
      </c>
      <c r="E44" s="2">
        <f>'Import '!E14</f>
        <v>6474.1</v>
      </c>
      <c r="F44" s="2">
        <f>'Import '!F14</f>
        <v>14425.5</v>
      </c>
      <c r="G44" s="2">
        <f>'Import '!G14</f>
        <v>64757.203000000001</v>
      </c>
      <c r="H44" s="2">
        <f>'Import '!H14</f>
        <v>60343.697999999997</v>
      </c>
      <c r="I44" s="2">
        <f>'Import '!I14</f>
        <v>79024.591</v>
      </c>
      <c r="J44" s="2">
        <f>'Import '!J14</f>
        <v>33405.875999999997</v>
      </c>
      <c r="K44" s="2">
        <f>'Import '!K14</f>
        <v>79716.187000000005</v>
      </c>
      <c r="L44" s="5">
        <v>207416.49464237894</v>
      </c>
      <c r="M44" s="50">
        <f t="shared" si="10"/>
        <v>1.0595887968260734E-3</v>
      </c>
      <c r="N44" s="50">
        <f t="shared" si="11"/>
        <v>3.6645280372253538E-4</v>
      </c>
      <c r="O44" s="50">
        <f t="shared" si="12"/>
        <v>6.9100873702026091E-5</v>
      </c>
      <c r="P44" s="50">
        <f t="shared" si="13"/>
        <v>3.1213043163044686E-5</v>
      </c>
      <c r="Q44" s="50">
        <f t="shared" si="14"/>
        <v>6.9548470698398395E-5</v>
      </c>
      <c r="R44" s="50">
        <f t="shared" si="15"/>
        <v>3.1220854981496218E-4</v>
      </c>
      <c r="S44" s="50">
        <f t="shared" si="16"/>
        <v>2.9093008299095364E-4</v>
      </c>
      <c r="T44" s="50">
        <f t="shared" si="17"/>
        <v>3.8099472819773443E-4</v>
      </c>
      <c r="U44" s="50">
        <f t="shared" si="18"/>
        <v>1.6105698853698867E-4</v>
      </c>
      <c r="V44" s="50">
        <f t="shared" si="19"/>
        <v>3.8432906282330232E-4</v>
      </c>
    </row>
    <row r="45" spans="1:22" x14ac:dyDescent="0.25">
      <c r="A45" s="9">
        <v>2008</v>
      </c>
      <c r="B45" s="2">
        <f>'Import '!B15</f>
        <v>221796.96799999999</v>
      </c>
      <c r="C45" s="2">
        <f>'Import '!C15</f>
        <v>85155.763999999996</v>
      </c>
      <c r="D45" s="2">
        <f>'Import '!D15</f>
        <v>67678.012000000002</v>
      </c>
      <c r="E45" s="2">
        <f>'Import '!E15</f>
        <v>4295.0050000000001</v>
      </c>
      <c r="F45" s="2">
        <f>'Import '!F15</f>
        <v>21283.477999999999</v>
      </c>
      <c r="G45" s="2">
        <f>'Import '!G15</f>
        <v>81024.490000000005</v>
      </c>
      <c r="H45" s="2">
        <f>'Import '!H15</f>
        <v>117229.834</v>
      </c>
      <c r="I45" s="2">
        <f>'Import '!I15</f>
        <v>105914.648</v>
      </c>
      <c r="J45" s="2">
        <f>'Import '!J15</f>
        <v>39013.625999999997</v>
      </c>
      <c r="K45" s="2">
        <f>'Import '!K15</f>
        <v>51197.97</v>
      </c>
      <c r="L45" s="5">
        <v>243982.43787084011</v>
      </c>
      <c r="M45" s="50">
        <f t="shared" si="10"/>
        <v>9.0906939833683973E-4</v>
      </c>
      <c r="N45" s="50">
        <f t="shared" si="11"/>
        <v>3.4902415412817504E-4</v>
      </c>
      <c r="O45" s="50">
        <f t="shared" si="12"/>
        <v>2.7738886696356202E-4</v>
      </c>
      <c r="P45" s="50">
        <f t="shared" si="13"/>
        <v>1.7603746554388059E-5</v>
      </c>
      <c r="Q45" s="50">
        <f t="shared" si="14"/>
        <v>8.7233647576171394E-5</v>
      </c>
      <c r="R45" s="50">
        <f t="shared" si="15"/>
        <v>3.3209148456370824E-4</v>
      </c>
      <c r="S45" s="50">
        <f t="shared" si="16"/>
        <v>4.8048472268343907E-4</v>
      </c>
      <c r="T45" s="50">
        <f t="shared" si="17"/>
        <v>4.3410767153687226E-4</v>
      </c>
      <c r="U45" s="50">
        <f t="shared" si="18"/>
        <v>1.5990341903482865E-4</v>
      </c>
      <c r="V45" s="50">
        <f t="shared" si="19"/>
        <v>2.09842849537815E-4</v>
      </c>
    </row>
    <row r="46" spans="1:22" x14ac:dyDescent="0.25">
      <c r="A46" s="9">
        <v>2009</v>
      </c>
      <c r="B46" s="2">
        <f>'Import '!B16</f>
        <v>225454.89600000001</v>
      </c>
      <c r="C46" s="2">
        <f>'Import '!C16</f>
        <v>58052.474999999999</v>
      </c>
      <c r="D46" s="2">
        <f>'Import '!D16</f>
        <v>31746.205000000002</v>
      </c>
      <c r="E46" s="2">
        <f>'Import '!E16</f>
        <v>3682.404</v>
      </c>
      <c r="F46" s="2">
        <f>'Import '!F16</f>
        <v>16493.102999999999</v>
      </c>
      <c r="G46" s="2">
        <f>'Import '!G16</f>
        <v>65946.716</v>
      </c>
      <c r="H46" s="2">
        <f>'Import '!H16</f>
        <v>61100.883999999998</v>
      </c>
      <c r="I46" s="2">
        <f>'Import '!I16</f>
        <v>137475.64199999999</v>
      </c>
      <c r="J46" s="2">
        <f>'Import '!J16</f>
        <v>17199.342000000001</v>
      </c>
      <c r="K46" s="2">
        <f>'Import '!K16</f>
        <v>57234.783000000003</v>
      </c>
      <c r="L46" s="5">
        <v>233821.6705442575</v>
      </c>
      <c r="M46" s="50">
        <f t="shared" si="10"/>
        <v>9.6421728351874956E-4</v>
      </c>
      <c r="N46" s="50">
        <f t="shared" si="11"/>
        <v>2.4827670961751977E-4</v>
      </c>
      <c r="O46" s="50">
        <f t="shared" si="12"/>
        <v>1.3577101269572495E-4</v>
      </c>
      <c r="P46" s="50">
        <f t="shared" si="13"/>
        <v>1.5748771238476798E-5</v>
      </c>
      <c r="Q46" s="50">
        <f t="shared" si="14"/>
        <v>7.0537101893120737E-5</v>
      </c>
      <c r="R46" s="50">
        <f t="shared" si="15"/>
        <v>2.820385118560586E-4</v>
      </c>
      <c r="S46" s="50">
        <f t="shared" si="16"/>
        <v>2.6131403414310518E-4</v>
      </c>
      <c r="T46" s="50">
        <f t="shared" si="17"/>
        <v>5.8795081602147203E-4</v>
      </c>
      <c r="U46" s="50">
        <f t="shared" si="18"/>
        <v>7.355751911260307E-5</v>
      </c>
      <c r="V46" s="50">
        <f t="shared" si="19"/>
        <v>2.4477963426904298E-4</v>
      </c>
    </row>
    <row r="47" spans="1:22" x14ac:dyDescent="0.25">
      <c r="A47" s="9">
        <v>2010</v>
      </c>
      <c r="B47" s="2">
        <f>'Import '!B17</f>
        <v>283073.777</v>
      </c>
      <c r="C47" s="2">
        <f>'Import '!C17</f>
        <v>88558.326000000001</v>
      </c>
      <c r="D47" s="2">
        <f>'Import '!D17</f>
        <v>28895.094000000001</v>
      </c>
      <c r="E47" s="2">
        <f>'Import '!E17</f>
        <v>5788.8770000000004</v>
      </c>
      <c r="F47" s="2">
        <f>'Import '!F17</f>
        <v>31733.705999999998</v>
      </c>
      <c r="G47" s="2">
        <f>'Import '!G17</f>
        <v>26388.159</v>
      </c>
      <c r="H47" s="2">
        <f>'Import '!H17</f>
        <v>107039.152</v>
      </c>
      <c r="I47" s="2">
        <f>'Import '!I17</f>
        <v>123894.70299999999</v>
      </c>
      <c r="J47" s="2">
        <f>'Import '!J17</f>
        <v>19491.861000000001</v>
      </c>
      <c r="K47" s="2">
        <f>'Import '!K17</f>
        <v>107905.599</v>
      </c>
      <c r="L47" s="5">
        <v>287018.18463752925</v>
      </c>
      <c r="M47" s="50">
        <f t="shared" si="10"/>
        <v>9.8625729013473279E-4</v>
      </c>
      <c r="N47" s="50">
        <f t="shared" si="11"/>
        <v>3.0854604599997356E-4</v>
      </c>
      <c r="O47" s="50">
        <f t="shared" si="12"/>
        <v>1.0067339125739075E-4</v>
      </c>
      <c r="P47" s="50">
        <f t="shared" si="13"/>
        <v>2.016902520413709E-5</v>
      </c>
      <c r="Q47" s="50">
        <f t="shared" si="14"/>
        <v>1.1056339876191467E-4</v>
      </c>
      <c r="R47" s="50">
        <f t="shared" si="15"/>
        <v>9.1938979522587349E-5</v>
      </c>
      <c r="S47" s="50">
        <f t="shared" si="16"/>
        <v>3.7293508819024159E-4</v>
      </c>
      <c r="T47" s="50">
        <f t="shared" si="17"/>
        <v>4.3166151007632033E-4</v>
      </c>
      <c r="U47" s="50">
        <f t="shared" si="18"/>
        <v>6.7911589032646017E-5</v>
      </c>
      <c r="V47" s="50">
        <f t="shared" si="19"/>
        <v>3.75953876010582E-4</v>
      </c>
    </row>
    <row r="48" spans="1:22" x14ac:dyDescent="0.25">
      <c r="A48" s="9">
        <v>2011</v>
      </c>
      <c r="B48" s="2">
        <f>'Import '!B18</f>
        <v>341181.223</v>
      </c>
      <c r="C48" s="2">
        <f>'Import '!C18</f>
        <v>97953.824999999997</v>
      </c>
      <c r="D48" s="2">
        <f>'Import '!D18</f>
        <v>38845.447999999997</v>
      </c>
      <c r="E48" s="2">
        <f>'Import '!E18</f>
        <v>5635.6210000000001</v>
      </c>
      <c r="F48" s="2">
        <f>'Import '!F18</f>
        <v>30950.064999999999</v>
      </c>
      <c r="G48" s="2">
        <f>'Import '!G18</f>
        <v>44890.239000000001</v>
      </c>
      <c r="H48" s="2">
        <f>'Import '!H18</f>
        <v>134098.12700000001</v>
      </c>
      <c r="I48" s="2">
        <f>'Import '!I18</f>
        <v>191626.93700000001</v>
      </c>
      <c r="J48" s="2">
        <f>'Import '!J18</f>
        <v>24837.718000000001</v>
      </c>
      <c r="K48" s="2">
        <f>'Import '!K18</f>
        <v>47735.608999999997</v>
      </c>
      <c r="L48" s="5">
        <v>335415.15670218616</v>
      </c>
      <c r="M48" s="50">
        <f t="shared" si="10"/>
        <v>1.0171908340532551E-3</v>
      </c>
      <c r="N48" s="50">
        <f t="shared" si="11"/>
        <v>2.9203756312948264E-4</v>
      </c>
      <c r="O48" s="50">
        <f t="shared" si="12"/>
        <v>1.1581303713860111E-4</v>
      </c>
      <c r="P48" s="50">
        <f t="shared" si="13"/>
        <v>1.6801927066771902E-5</v>
      </c>
      <c r="Q48" s="50">
        <f t="shared" si="14"/>
        <v>9.227390110900816E-5</v>
      </c>
      <c r="R48" s="50">
        <f t="shared" si="15"/>
        <v>1.3383485541131307E-4</v>
      </c>
      <c r="S48" s="50">
        <f t="shared" si="16"/>
        <v>3.9979745792783364E-4</v>
      </c>
      <c r="T48" s="50">
        <f t="shared" si="17"/>
        <v>5.7131269464410291E-4</v>
      </c>
      <c r="U48" s="50">
        <f t="shared" si="18"/>
        <v>7.4050672737050214E-5</v>
      </c>
      <c r="V48" s="50">
        <f t="shared" si="19"/>
        <v>1.4231798428353154E-4</v>
      </c>
    </row>
    <row r="49" spans="1:28" x14ac:dyDescent="0.25">
      <c r="A49" s="9">
        <v>2012</v>
      </c>
      <c r="B49" s="2">
        <f>'Import '!B19</f>
        <v>394481.70600000001</v>
      </c>
      <c r="C49" s="2">
        <f>'Import '!C19</f>
        <v>94941.046000000002</v>
      </c>
      <c r="D49" s="2">
        <f>'Import '!D19</f>
        <v>22015.246999999999</v>
      </c>
      <c r="E49" s="2">
        <f>'Import '!E19</f>
        <v>5095.8069999999998</v>
      </c>
      <c r="F49" s="2">
        <f>'Import '!F19</f>
        <v>36732.39</v>
      </c>
      <c r="G49" s="2">
        <f>'Import '!G19</f>
        <v>99174.862999999998</v>
      </c>
      <c r="H49" s="2">
        <f>'Import '!H19</f>
        <v>144139.26999999999</v>
      </c>
      <c r="I49" s="2">
        <f>'Import '!I19</f>
        <v>192238.23699999999</v>
      </c>
      <c r="J49" s="2">
        <f>'Import '!J19</f>
        <v>30852.637999999999</v>
      </c>
      <c r="K49" s="2">
        <f>'Import '!K19</f>
        <v>111964.3</v>
      </c>
      <c r="L49" s="5">
        <v>369659.70037551981</v>
      </c>
      <c r="M49" s="50">
        <f t="shared" si="10"/>
        <v>1.0671482598705369E-3</v>
      </c>
      <c r="N49" s="50">
        <f t="shared" si="11"/>
        <v>2.5683363889424213E-4</v>
      </c>
      <c r="O49" s="50">
        <f t="shared" si="12"/>
        <v>5.9555442418082768E-5</v>
      </c>
      <c r="P49" s="50">
        <f t="shared" si="13"/>
        <v>1.3785129931186469E-5</v>
      </c>
      <c r="Q49" s="50">
        <f t="shared" si="14"/>
        <v>9.9368121444358965E-5</v>
      </c>
      <c r="R49" s="50">
        <f t="shared" si="15"/>
        <v>2.6828692145574147E-4</v>
      </c>
      <c r="S49" s="50">
        <f t="shared" si="16"/>
        <v>3.8992421909549705E-4</v>
      </c>
      <c r="T49" s="50">
        <f t="shared" si="17"/>
        <v>5.2004109943473492E-4</v>
      </c>
      <c r="U49" s="50">
        <f t="shared" si="18"/>
        <v>8.3462270755124953E-5</v>
      </c>
      <c r="V49" s="50">
        <f t="shared" si="19"/>
        <v>3.0288478805306818E-4</v>
      </c>
    </row>
    <row r="50" spans="1:28" x14ac:dyDescent="0.25">
      <c r="A50" s="9">
        <v>2013</v>
      </c>
      <c r="B50" s="2">
        <f>'Import '!B20</f>
        <v>341780.63799999998</v>
      </c>
      <c r="C50" s="2">
        <f>'Import '!C20</f>
        <v>95400.282000000007</v>
      </c>
      <c r="D50" s="2">
        <f>'Import '!D20</f>
        <v>18762.367999999999</v>
      </c>
      <c r="E50" s="2">
        <f>'Import '!E20</f>
        <v>4518.0889999999999</v>
      </c>
      <c r="F50" s="2">
        <f>'Import '!F20</f>
        <v>30170.616000000002</v>
      </c>
      <c r="G50" s="2">
        <f>'Import '!G20</f>
        <v>69758.009000000005</v>
      </c>
      <c r="H50" s="2">
        <f>'Import '!H20</f>
        <v>120315.598</v>
      </c>
      <c r="I50" s="2">
        <f>'Import '!I20</f>
        <v>139384.21400000001</v>
      </c>
      <c r="J50" s="2">
        <f>'Import '!J20</f>
        <v>27208.013999999999</v>
      </c>
      <c r="K50" s="2">
        <f>'Import '!K20</f>
        <v>152934.73199999999</v>
      </c>
      <c r="L50" s="5">
        <v>380191.88186037214</v>
      </c>
      <c r="M50" s="50">
        <f t="shared" si="10"/>
        <v>8.9896879525039688E-4</v>
      </c>
      <c r="N50" s="50">
        <f t="shared" si="11"/>
        <v>2.5092666769522545E-4</v>
      </c>
      <c r="O50" s="50">
        <f t="shared" si="12"/>
        <v>4.9349733371978195E-5</v>
      </c>
      <c r="P50" s="50">
        <f t="shared" si="13"/>
        <v>1.1883707189884966E-5</v>
      </c>
      <c r="Q50" s="50">
        <f t="shared" si="14"/>
        <v>7.9356286758064848E-5</v>
      </c>
      <c r="R50" s="50">
        <f t="shared" si="15"/>
        <v>1.8348105871871054E-4</v>
      </c>
      <c r="S50" s="50">
        <f t="shared" si="16"/>
        <v>3.1646019744363362E-4</v>
      </c>
      <c r="T50" s="50">
        <f t="shared" si="17"/>
        <v>3.6661543986146907E-4</v>
      </c>
      <c r="U50" s="50">
        <f t="shared" si="18"/>
        <v>7.1563900488523096E-5</v>
      </c>
      <c r="V50" s="50">
        <f t="shared" si="19"/>
        <v>4.0225670062088865E-4</v>
      </c>
    </row>
    <row r="51" spans="1:28" x14ac:dyDescent="0.25">
      <c r="A51" s="9">
        <v>2014</v>
      </c>
      <c r="B51" s="2">
        <f>'Import '!B21</f>
        <v>465938.06300000002</v>
      </c>
      <c r="C51" s="2">
        <f>'Import '!C21</f>
        <v>85265.054000000004</v>
      </c>
      <c r="D51" s="2">
        <f>'Import '!D21</f>
        <v>31204.878000000001</v>
      </c>
      <c r="E51" s="2">
        <f>'Import '!E21</f>
        <v>5281.0870000000004</v>
      </c>
      <c r="F51" s="2">
        <f>'Import '!F21</f>
        <v>26098.293000000001</v>
      </c>
      <c r="G51" s="2">
        <f>'Import '!G21</f>
        <v>50348.434000000001</v>
      </c>
      <c r="H51" s="2">
        <f>'Import '!H21</f>
        <v>136421.30499999999</v>
      </c>
      <c r="I51" s="2">
        <f>'Import '!I21</f>
        <v>206567.22</v>
      </c>
      <c r="J51" s="2">
        <f>'Import '!J21</f>
        <v>28582.853999999999</v>
      </c>
      <c r="K51" s="2">
        <f>'Import '!K21</f>
        <v>127694.34699999999</v>
      </c>
      <c r="L51" s="5">
        <v>378416.02053371473</v>
      </c>
      <c r="M51" s="50">
        <f t="shared" si="10"/>
        <v>1.2312852461765359E-3</v>
      </c>
      <c r="N51" s="50">
        <f t="shared" si="11"/>
        <v>2.2532094143303685E-4</v>
      </c>
      <c r="O51" s="50">
        <f t="shared" si="12"/>
        <v>8.2461831177202554E-5</v>
      </c>
      <c r="P51" s="50">
        <f t="shared" si="13"/>
        <v>1.3955770140364566E-5</v>
      </c>
      <c r="Q51" s="50">
        <f t="shared" si="14"/>
        <v>6.8967199018665201E-5</v>
      </c>
      <c r="R51" s="50">
        <f t="shared" si="15"/>
        <v>1.3305048218885924E-4</v>
      </c>
      <c r="S51" s="50">
        <f t="shared" si="16"/>
        <v>3.6050615618121176E-4</v>
      </c>
      <c r="T51" s="50">
        <f t="shared" si="17"/>
        <v>5.4587334782671025E-4</v>
      </c>
      <c r="U51" s="50">
        <f t="shared" si="18"/>
        <v>7.5532885631234603E-5</v>
      </c>
      <c r="V51" s="50">
        <f t="shared" si="19"/>
        <v>3.3744434714973474E-4</v>
      </c>
    </row>
    <row r="52" spans="1:28" x14ac:dyDescent="0.25">
      <c r="A52" s="10">
        <v>2015</v>
      </c>
      <c r="B52" s="2">
        <f>'Import '!B22</f>
        <v>358806.07699999999</v>
      </c>
      <c r="C52" s="2">
        <f>'Import '!C22</f>
        <v>78400.228000000003</v>
      </c>
      <c r="D52" s="2">
        <f>'Import '!D22</f>
        <v>18868.599999999999</v>
      </c>
      <c r="E52" s="2">
        <f>'Import '!E22</f>
        <v>3467.3380000000002</v>
      </c>
      <c r="F52" s="2">
        <f>'Import '!F22</f>
        <v>25046.793000000001</v>
      </c>
      <c r="G52" s="2">
        <f>'Import '!G22</f>
        <v>19787.287</v>
      </c>
      <c r="H52" s="2">
        <f>'Import '!H22</f>
        <v>157598.834</v>
      </c>
      <c r="I52" s="2">
        <f>'Import '!I22</f>
        <v>100070</v>
      </c>
      <c r="J52" s="2">
        <f>'Import '!J22</f>
        <v>28266.868999999999</v>
      </c>
      <c r="K52" s="2">
        <f>'Import '!K22</f>
        <v>85629.885999999999</v>
      </c>
      <c r="L52" s="6">
        <v>292080.15563330991</v>
      </c>
      <c r="M52" s="50">
        <f t="shared" si="10"/>
        <v>1.2284507183379508E-3</v>
      </c>
      <c r="N52" s="50">
        <f t="shared" si="11"/>
        <v>2.6842024864717973E-4</v>
      </c>
      <c r="O52" s="50">
        <f t="shared" si="12"/>
        <v>6.4600759880751568E-5</v>
      </c>
      <c r="P52" s="50">
        <f t="shared" si="13"/>
        <v>1.1871186498383843E-5</v>
      </c>
      <c r="Q52" s="50">
        <f t="shared" si="14"/>
        <v>8.5753148637200913E-5</v>
      </c>
      <c r="R52" s="50">
        <f t="shared" si="15"/>
        <v>6.7746084827624578E-5</v>
      </c>
      <c r="S52" s="50">
        <f t="shared" si="16"/>
        <v>5.3957391818791145E-4</v>
      </c>
      <c r="T52" s="50">
        <f t="shared" si="17"/>
        <v>3.4261143069792187E-4</v>
      </c>
      <c r="U52" s="50">
        <f t="shared" si="18"/>
        <v>9.6777779848513401E-5</v>
      </c>
      <c r="V52" s="50">
        <f t="shared" si="19"/>
        <v>2.9317255673988159E-4</v>
      </c>
    </row>
    <row r="53" spans="1:28" x14ac:dyDescent="0.25">
      <c r="A53" t="s">
        <v>41</v>
      </c>
      <c r="B53" s="14"/>
      <c r="C53" s="15"/>
      <c r="D53" s="16"/>
    </row>
    <row r="55" spans="1:28" x14ac:dyDescent="0.25">
      <c r="A55" s="7"/>
      <c r="C55" s="48"/>
      <c r="D55" s="7"/>
    </row>
    <row r="56" spans="1:28" x14ac:dyDescent="0.25">
      <c r="A56" s="115" t="s">
        <v>252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</row>
    <row r="57" spans="1:28" ht="45.75" thickBot="1" x14ac:dyDescent="0.3">
      <c r="A57" s="11" t="s">
        <v>0</v>
      </c>
      <c r="B57" s="71" t="s">
        <v>62</v>
      </c>
      <c r="C57" s="71" t="s">
        <v>63</v>
      </c>
      <c r="D57" s="71" t="s">
        <v>64</v>
      </c>
      <c r="E57" s="71" t="s">
        <v>65</v>
      </c>
      <c r="F57" s="71" t="s">
        <v>66</v>
      </c>
      <c r="G57" s="71" t="s">
        <v>67</v>
      </c>
      <c r="H57" s="71" t="s">
        <v>68</v>
      </c>
      <c r="I57" s="71" t="s">
        <v>69</v>
      </c>
      <c r="J57" s="71" t="s">
        <v>70</v>
      </c>
      <c r="K57" s="71" t="s">
        <v>71</v>
      </c>
      <c r="L57" s="12" t="s">
        <v>256</v>
      </c>
      <c r="M57" s="79" t="s">
        <v>82</v>
      </c>
      <c r="N57" s="75" t="s">
        <v>83</v>
      </c>
      <c r="O57" s="75" t="s">
        <v>84</v>
      </c>
      <c r="P57" s="75" t="s">
        <v>85</v>
      </c>
      <c r="Q57" s="75" t="s">
        <v>86</v>
      </c>
      <c r="R57" s="75" t="s">
        <v>87</v>
      </c>
      <c r="S57" s="75" t="s">
        <v>88</v>
      </c>
      <c r="T57" s="75" t="s">
        <v>89</v>
      </c>
      <c r="U57" s="75" t="s">
        <v>90</v>
      </c>
      <c r="V57" s="75" t="s">
        <v>91</v>
      </c>
      <c r="X57" s="76" t="s">
        <v>4</v>
      </c>
      <c r="Y57" s="77"/>
      <c r="Z57" s="77"/>
      <c r="AA57" s="78" t="s">
        <v>3</v>
      </c>
      <c r="AB57" s="76" t="s">
        <v>269</v>
      </c>
    </row>
    <row r="58" spans="1:28" x14ac:dyDescent="0.25">
      <c r="A58" s="97">
        <v>1995</v>
      </c>
      <c r="B58" s="2">
        <f>'Import '!B2</f>
        <v>163836.77299999999</v>
      </c>
      <c r="C58" s="2">
        <f>'Import '!C2</f>
        <v>85076.902000000002</v>
      </c>
      <c r="D58" s="2">
        <f>'Import '!D2</f>
        <v>3823.683</v>
      </c>
      <c r="E58" s="2">
        <f>'Import '!E2</f>
        <v>1972.8810000000001</v>
      </c>
      <c r="F58" s="2">
        <f>'Import '!F2</f>
        <v>10002.088</v>
      </c>
      <c r="G58" s="2">
        <f>'Import '!G2</f>
        <v>10374.094999999999</v>
      </c>
      <c r="H58" s="2">
        <f>'Import '!H2</f>
        <v>23115.725999999999</v>
      </c>
      <c r="I58" s="2">
        <f>'Import '!I2</f>
        <v>30976.739000000001</v>
      </c>
      <c r="J58" s="2">
        <f>'Import '!J2</f>
        <v>154625.73499999999</v>
      </c>
      <c r="K58" s="2">
        <f>'Import '!K2</f>
        <v>25708.13</v>
      </c>
      <c r="L58" s="98">
        <v>1136078115.2</v>
      </c>
      <c r="M58" s="95">
        <f t="shared" ref="M58:M78" si="20">(B58/$L58)</f>
        <v>1.4421259489815757E-4</v>
      </c>
      <c r="N58" s="95">
        <f t="shared" ref="N58" si="21">(C58/$L58)</f>
        <v>7.4886489636342214E-5</v>
      </c>
      <c r="O58" s="95">
        <f t="shared" ref="O58" si="22">(D58/$L58)</f>
        <v>3.3656866978085062E-6</v>
      </c>
      <c r="P58" s="95">
        <f t="shared" ref="P58" si="23">(E58/$L58)</f>
        <v>1.7365716085928525E-6</v>
      </c>
      <c r="Q58" s="95">
        <f t="shared" ref="Q58" si="24">(F58/$L58)</f>
        <v>8.8040495333713815E-6</v>
      </c>
      <c r="R58" s="95">
        <f t="shared" ref="R58" si="25">(G58/$L58)</f>
        <v>9.1314979676144001E-6</v>
      </c>
      <c r="S58" s="95">
        <f t="shared" ref="S58" si="26">(H58/$L58)</f>
        <v>2.0346951226967882E-5</v>
      </c>
      <c r="T58" s="95">
        <f t="shared" ref="T58" si="27">(I58/$L58)</f>
        <v>2.7266381233430173E-5</v>
      </c>
      <c r="U58" s="95">
        <f t="shared" ref="U58" si="28">(J58/$L58)</f>
        <v>1.3610484431590252E-4</v>
      </c>
      <c r="V58" s="95">
        <f t="shared" ref="V58" si="29">(K58/$L58)</f>
        <v>2.2628840091224038E-5</v>
      </c>
      <c r="X58" s="77"/>
      <c r="Y58" s="77"/>
      <c r="Z58" s="77"/>
      <c r="AA58" s="77"/>
      <c r="AB58" s="77"/>
    </row>
    <row r="59" spans="1:28" x14ac:dyDescent="0.25">
      <c r="A59" s="9">
        <v>1996</v>
      </c>
      <c r="B59" s="2">
        <f>'Import '!B3</f>
        <v>225898.948</v>
      </c>
      <c r="C59" s="2">
        <f>'Import '!C3</f>
        <v>82441.599000000002</v>
      </c>
      <c r="D59" s="2">
        <f>'Import '!D3</f>
        <v>6525.0879999999997</v>
      </c>
      <c r="E59" s="2">
        <f>'Import '!E3</f>
        <v>1813.931</v>
      </c>
      <c r="F59" s="2">
        <f>'Import '!F3</f>
        <v>7009.3450000000003</v>
      </c>
      <c r="G59" s="2">
        <f>'Import '!G3</f>
        <v>3567.8919999999998</v>
      </c>
      <c r="H59" s="2">
        <f>'Import '!H3</f>
        <v>14148.507</v>
      </c>
      <c r="I59" s="2">
        <f>'Import '!I3</f>
        <v>30951.223999999998</v>
      </c>
      <c r="J59" s="2">
        <f>'Import '!J3</f>
        <v>86224.06</v>
      </c>
      <c r="K59" s="2">
        <f>'Import '!K3</f>
        <v>35952.832999999999</v>
      </c>
      <c r="L59" s="3">
        <v>1154380879.3</v>
      </c>
      <c r="M59" s="95">
        <f t="shared" si="20"/>
        <v>1.9568840064033448E-4</v>
      </c>
      <c r="N59" s="96">
        <f t="shared" ref="N59:N78" si="30">(C58/$L59)</f>
        <v>7.369916075843998E-5</v>
      </c>
      <c r="O59" s="96">
        <f t="shared" ref="O59:O78" si="31">(D58/$L59)</f>
        <v>3.3123235741037452E-6</v>
      </c>
      <c r="P59" s="96">
        <f t="shared" ref="P59:P78" si="32">(E58/$L59)</f>
        <v>1.7090381826112078E-6</v>
      </c>
      <c r="Q59" s="96">
        <f t="shared" ref="Q59:Q78" si="33">(F58/$L59)</f>
        <v>8.6644609065814763E-6</v>
      </c>
      <c r="R59" s="96">
        <f t="shared" ref="R59:R78" si="34">(G58/$L59)</f>
        <v>8.9867176302250453E-6</v>
      </c>
      <c r="S59" s="96">
        <f t="shared" ref="S59:S78" si="35">(H58/$L59)</f>
        <v>2.0024349341282441E-5</v>
      </c>
      <c r="T59" s="96">
        <f t="shared" ref="T59:T78" si="36">(I58/$L59)</f>
        <v>2.6834071453768233E-5</v>
      </c>
      <c r="U59" s="96">
        <f t="shared" ref="U59:U78" si="37">(J58/$L59)</f>
        <v>1.3394689549411354E-4</v>
      </c>
      <c r="V59" s="96">
        <f t="shared" ref="V59:V78" si="38">(K58/$L59)</f>
        <v>2.2270058748364787E-5</v>
      </c>
      <c r="X59" s="77"/>
      <c r="Y59" s="77"/>
      <c r="Z59" s="77"/>
      <c r="AA59" s="77"/>
      <c r="AB59" s="77"/>
    </row>
    <row r="60" spans="1:28" x14ac:dyDescent="0.25">
      <c r="A60" s="9">
        <v>1997</v>
      </c>
      <c r="B60" s="2">
        <f>'Import '!B4</f>
        <v>196506.13699999999</v>
      </c>
      <c r="C60" s="2">
        <f>'Import '!C4</f>
        <v>83791.847999999998</v>
      </c>
      <c r="D60" s="2">
        <f>'Import '!D4</f>
        <v>8321.8619999999992</v>
      </c>
      <c r="E60" s="2">
        <f>'Import '!E4</f>
        <v>3130.2339999999999</v>
      </c>
      <c r="F60" s="2">
        <f>'Import '!F4</f>
        <v>10132.769</v>
      </c>
      <c r="G60" s="2">
        <f>'Import '!G4</f>
        <v>14790.216</v>
      </c>
      <c r="H60" s="2">
        <f>'Import '!H4</f>
        <v>19093.072</v>
      </c>
      <c r="I60" s="2">
        <f>'Import '!I4</f>
        <v>32274.945</v>
      </c>
      <c r="J60" s="2">
        <f>'Import '!J4</f>
        <v>65691.59</v>
      </c>
      <c r="K60" s="2">
        <f>'Import '!K4</f>
        <v>20742.026999999998</v>
      </c>
      <c r="L60" s="3">
        <v>1203786215.7</v>
      </c>
      <c r="M60" s="95">
        <f t="shared" si="20"/>
        <v>1.6324006242730726E-4</v>
      </c>
      <c r="N60" s="96">
        <f t="shared" si="30"/>
        <v>6.8485249228460656E-5</v>
      </c>
      <c r="O60" s="96">
        <f t="shared" si="31"/>
        <v>5.4204707737126476E-6</v>
      </c>
      <c r="P60" s="96">
        <f t="shared" si="32"/>
        <v>1.5068547690132849E-6</v>
      </c>
      <c r="Q60" s="96">
        <f t="shared" si="33"/>
        <v>5.8227490135564278E-6</v>
      </c>
      <c r="R60" s="96">
        <f t="shared" si="34"/>
        <v>2.9638917221902855E-6</v>
      </c>
      <c r="S60" s="96">
        <f t="shared" si="35"/>
        <v>1.1753338604041633E-5</v>
      </c>
      <c r="T60" s="96">
        <f t="shared" si="36"/>
        <v>2.5711562066692968E-5</v>
      </c>
      <c r="U60" s="96">
        <f t="shared" si="37"/>
        <v>7.1627386055306196E-5</v>
      </c>
      <c r="V60" s="96">
        <f t="shared" si="38"/>
        <v>2.986646011650289E-5</v>
      </c>
    </row>
    <row r="61" spans="1:28" x14ac:dyDescent="0.25">
      <c r="A61" s="9">
        <v>1998</v>
      </c>
      <c r="B61" s="2">
        <f>'Import '!B5</f>
        <v>192710.74299999999</v>
      </c>
      <c r="C61" s="2">
        <f>'Import '!C5</f>
        <v>74108.035000000003</v>
      </c>
      <c r="D61" s="2">
        <f>'Import '!D5</f>
        <v>9542.6910000000007</v>
      </c>
      <c r="E61" s="2">
        <f>'Import '!E5</f>
        <v>3267.2040000000002</v>
      </c>
      <c r="F61" s="2">
        <f>'Import '!F5</f>
        <v>9601.6710000000003</v>
      </c>
      <c r="G61" s="2">
        <f>'Import '!G5</f>
        <v>11740.572</v>
      </c>
      <c r="H61" s="2">
        <f>'Import '!H5</f>
        <v>14827.928</v>
      </c>
      <c r="I61" s="2">
        <f>'Import '!I5</f>
        <v>27005.272000000001</v>
      </c>
      <c r="J61" s="2">
        <f>'Import '!J5</f>
        <v>154899.226</v>
      </c>
      <c r="K61" s="2">
        <f>'Import '!K5</f>
        <v>9382.5570000000007</v>
      </c>
      <c r="L61" s="3">
        <v>1250514297.2</v>
      </c>
      <c r="M61" s="95">
        <f t="shared" si="20"/>
        <v>1.5410518970594299E-4</v>
      </c>
      <c r="N61" s="96">
        <f t="shared" si="30"/>
        <v>6.7005909638631508E-5</v>
      </c>
      <c r="O61" s="96">
        <f t="shared" si="31"/>
        <v>6.654751583914957E-6</v>
      </c>
      <c r="P61" s="96">
        <f t="shared" si="32"/>
        <v>2.5031573065648591E-6</v>
      </c>
      <c r="Q61" s="96">
        <f t="shared" si="33"/>
        <v>8.102881368640141E-6</v>
      </c>
      <c r="R61" s="96">
        <f t="shared" si="34"/>
        <v>1.1827306599465882E-5</v>
      </c>
      <c r="S61" s="96">
        <f t="shared" si="35"/>
        <v>1.5268175695992355E-5</v>
      </c>
      <c r="T61" s="96">
        <f t="shared" si="36"/>
        <v>2.5809337064171231E-5</v>
      </c>
      <c r="U61" s="96">
        <f t="shared" si="37"/>
        <v>5.2531658492100923E-5</v>
      </c>
      <c r="V61" s="96">
        <f t="shared" si="38"/>
        <v>1.6586797165328722E-5</v>
      </c>
      <c r="W61" s="17"/>
    </row>
    <row r="62" spans="1:28" x14ac:dyDescent="0.25">
      <c r="A62" s="9">
        <v>1999</v>
      </c>
      <c r="B62" s="2">
        <f>'Import '!B6</f>
        <v>110359.197</v>
      </c>
      <c r="C62" s="2">
        <f>'Import '!C6</f>
        <v>55960.313000000002</v>
      </c>
      <c r="D62" s="2">
        <f>'Import '!D6</f>
        <v>6008.5249999999996</v>
      </c>
      <c r="E62" s="2">
        <f>'Import '!E6</f>
        <v>2127.4380000000001</v>
      </c>
      <c r="F62" s="2">
        <f>'Import '!F6</f>
        <v>8017.8019999999997</v>
      </c>
      <c r="G62" s="2">
        <f>'Import '!G6</f>
        <v>1849.26</v>
      </c>
      <c r="H62" s="2">
        <f>'Import '!H6</f>
        <v>13218.407999999999</v>
      </c>
      <c r="I62" s="2">
        <f>'Import '!I6</f>
        <v>22014.386999999999</v>
      </c>
      <c r="J62" s="2">
        <f>'Import '!J6</f>
        <v>33549.067999999999</v>
      </c>
      <c r="K62" s="2">
        <f>'Import '!K6</f>
        <v>5369.2719999999999</v>
      </c>
      <c r="L62" s="3">
        <v>1315080987.7</v>
      </c>
      <c r="M62" s="95">
        <f t="shared" si="20"/>
        <v>8.3918175406833161E-5</v>
      </c>
      <c r="N62" s="96">
        <f t="shared" si="30"/>
        <v>5.635244953971286E-5</v>
      </c>
      <c r="O62" s="96">
        <f t="shared" si="31"/>
        <v>7.2563523381853547E-6</v>
      </c>
      <c r="P62" s="96">
        <f t="shared" si="32"/>
        <v>2.4844127704364043E-6</v>
      </c>
      <c r="Q62" s="96">
        <f t="shared" si="33"/>
        <v>7.3012012870726413E-6</v>
      </c>
      <c r="R62" s="96">
        <f t="shared" si="34"/>
        <v>8.9276418029079529E-6</v>
      </c>
      <c r="S62" s="96">
        <f t="shared" si="35"/>
        <v>1.1275296456025254E-5</v>
      </c>
      <c r="T62" s="96">
        <f t="shared" si="36"/>
        <v>2.0535063811720558E-5</v>
      </c>
      <c r="U62" s="96">
        <f t="shared" si="37"/>
        <v>1.1778683400397241E-4</v>
      </c>
      <c r="V62" s="96">
        <f t="shared" si="38"/>
        <v>7.1345849326052121E-6</v>
      </c>
      <c r="W62" s="1"/>
    </row>
    <row r="63" spans="1:28" x14ac:dyDescent="0.25">
      <c r="A63" s="9">
        <v>2000</v>
      </c>
      <c r="B63" s="2">
        <f>'Import '!B7</f>
        <v>127890.508</v>
      </c>
      <c r="C63" s="2">
        <f>'Import '!C7</f>
        <v>62098.982000000004</v>
      </c>
      <c r="D63" s="2">
        <f>'Import '!D7</f>
        <v>5108.6270000000004</v>
      </c>
      <c r="E63" s="2">
        <f>'Import '!E7</f>
        <v>3177.0340000000001</v>
      </c>
      <c r="F63" s="2">
        <f>'Import '!F7</f>
        <v>8807.9349999999995</v>
      </c>
      <c r="G63" s="2">
        <f>'Import '!G7</f>
        <v>3398.9490000000001</v>
      </c>
      <c r="H63" s="2">
        <f>'Import '!H7</f>
        <v>15790.306</v>
      </c>
      <c r="I63" s="2">
        <f>'Import '!I7</f>
        <v>23389.288</v>
      </c>
      <c r="J63" s="2">
        <f>'Import '!J7</f>
        <v>34310.135999999999</v>
      </c>
      <c r="K63" s="2">
        <f>'Import '!K7</f>
        <v>8562.8379999999997</v>
      </c>
      <c r="L63" s="3">
        <v>1383237562.3</v>
      </c>
      <c r="M63" s="95">
        <f t="shared" si="20"/>
        <v>9.2457370653922999E-5</v>
      </c>
      <c r="N63" s="96">
        <f t="shared" si="30"/>
        <v>4.0456039168681272E-5</v>
      </c>
      <c r="O63" s="96">
        <f t="shared" si="31"/>
        <v>4.3438127793531218E-6</v>
      </c>
      <c r="P63" s="96">
        <f t="shared" si="32"/>
        <v>1.5380134678113925E-6</v>
      </c>
      <c r="Q63" s="96">
        <f t="shared" si="33"/>
        <v>5.7964027427568359E-6</v>
      </c>
      <c r="R63" s="96">
        <f t="shared" si="34"/>
        <v>1.3369070146744092E-6</v>
      </c>
      <c r="S63" s="96">
        <f t="shared" si="35"/>
        <v>9.5561372538357651E-6</v>
      </c>
      <c r="T63" s="96">
        <f t="shared" si="36"/>
        <v>1.5915116535293642E-5</v>
      </c>
      <c r="U63" s="96">
        <f t="shared" si="37"/>
        <v>2.4254017469143738E-5</v>
      </c>
      <c r="V63" s="96">
        <f t="shared" si="38"/>
        <v>3.8816701818537658E-6</v>
      </c>
      <c r="W63" s="1"/>
    </row>
    <row r="64" spans="1:28" x14ac:dyDescent="0.25">
      <c r="A64" s="9">
        <v>2001</v>
      </c>
      <c r="B64" s="2">
        <f>'Import '!B8</f>
        <v>161956.94099999999</v>
      </c>
      <c r="C64" s="2">
        <f>'Import '!C8</f>
        <v>53364.997000000003</v>
      </c>
      <c r="D64" s="2">
        <f>'Import '!D8</f>
        <v>5975.0209999999997</v>
      </c>
      <c r="E64" s="2">
        <f>'Import '!E8</f>
        <v>3659.1979999999999</v>
      </c>
      <c r="F64" s="2">
        <f>'Import '!F8</f>
        <v>7406.6220000000003</v>
      </c>
      <c r="G64" s="2">
        <f>'Import '!G8</f>
        <v>2569.8530000000001</v>
      </c>
      <c r="H64" s="2">
        <f>'Import '!H8</f>
        <v>19345.816999999999</v>
      </c>
      <c r="I64" s="2">
        <f>'Import '!I8</f>
        <v>22890.244999999999</v>
      </c>
      <c r="J64" s="2">
        <f>'Import '!J8</f>
        <v>41986.067000000003</v>
      </c>
      <c r="K64" s="2">
        <f>'Import '!K8</f>
        <v>24294.79</v>
      </c>
      <c r="L64" s="3">
        <v>1407732197.0999999</v>
      </c>
      <c r="M64" s="95">
        <f t="shared" si="20"/>
        <v>1.1504811876409415E-4</v>
      </c>
      <c r="N64" s="96">
        <f t="shared" si="30"/>
        <v>4.4112780916659483E-5</v>
      </c>
      <c r="O64" s="96">
        <f t="shared" si="31"/>
        <v>3.6289764562635086E-6</v>
      </c>
      <c r="P64" s="96">
        <f t="shared" si="32"/>
        <v>2.2568454472696241E-6</v>
      </c>
      <c r="Q64" s="96">
        <f t="shared" si="33"/>
        <v>6.2568257074355436E-6</v>
      </c>
      <c r="R64" s="96">
        <f t="shared" si="34"/>
        <v>2.4144855157834767E-6</v>
      </c>
      <c r="S64" s="96">
        <f t="shared" si="35"/>
        <v>1.1216839419123065E-5</v>
      </c>
      <c r="T64" s="96">
        <f t="shared" si="36"/>
        <v>1.6614870390961525E-5</v>
      </c>
      <c r="U64" s="96">
        <f t="shared" si="37"/>
        <v>2.4372630014913794E-5</v>
      </c>
      <c r="V64" s="96">
        <f t="shared" si="38"/>
        <v>6.0827180181286484E-6</v>
      </c>
      <c r="W64" s="1"/>
    </row>
    <row r="65" spans="1:23" x14ac:dyDescent="0.25">
      <c r="A65" s="9">
        <v>2002</v>
      </c>
      <c r="B65" s="2">
        <f>'Import '!B9</f>
        <v>141704.927</v>
      </c>
      <c r="C65" s="2">
        <f>'Import '!C9</f>
        <v>48926.294000000002</v>
      </c>
      <c r="D65" s="2">
        <f>'Import '!D9</f>
        <v>4176.3639999999996</v>
      </c>
      <c r="E65" s="2">
        <f>'Import '!E9</f>
        <v>2114.5010000000002</v>
      </c>
      <c r="F65" s="2">
        <f>'Import '!F9</f>
        <v>4995.7830000000004</v>
      </c>
      <c r="G65" s="2">
        <f>'Import '!G9</f>
        <v>4528.085</v>
      </c>
      <c r="H65" s="2">
        <f>'Import '!H9</f>
        <v>14794.563</v>
      </c>
      <c r="I65" s="2">
        <f>'Import '!I9</f>
        <v>28420.502</v>
      </c>
      <c r="J65" s="2">
        <f>'Import '!J9</f>
        <v>14202.152</v>
      </c>
      <c r="K65" s="2">
        <f>'Import '!K9</f>
        <v>9633.7350000000006</v>
      </c>
      <c r="L65" s="3">
        <v>1450105165.8</v>
      </c>
      <c r="M65" s="95">
        <f t="shared" si="20"/>
        <v>9.7720448379910179E-5</v>
      </c>
      <c r="N65" s="96">
        <f t="shared" si="30"/>
        <v>3.6800777115057986E-5</v>
      </c>
      <c r="O65" s="96">
        <f t="shared" si="31"/>
        <v>4.1204052926076408E-6</v>
      </c>
      <c r="P65" s="96">
        <f t="shared" si="32"/>
        <v>2.5234018099516792E-6</v>
      </c>
      <c r="Q65" s="96">
        <f t="shared" si="33"/>
        <v>5.1076447244527154E-6</v>
      </c>
      <c r="R65" s="96">
        <f t="shared" si="34"/>
        <v>1.7721838805961724E-6</v>
      </c>
      <c r="S65" s="96">
        <f t="shared" si="35"/>
        <v>1.3340975162533967E-5</v>
      </c>
      <c r="T65" s="96">
        <f t="shared" si="36"/>
        <v>1.5785230988658548E-5</v>
      </c>
      <c r="U65" s="96">
        <f t="shared" si="37"/>
        <v>2.895380831005933E-5</v>
      </c>
      <c r="V65" s="96">
        <f t="shared" si="38"/>
        <v>1.6753812463385682E-5</v>
      </c>
      <c r="W65" s="1"/>
    </row>
    <row r="66" spans="1:23" x14ac:dyDescent="0.25">
      <c r="A66" s="9">
        <v>2003</v>
      </c>
      <c r="B66" s="2">
        <f>'Import '!B10</f>
        <v>108697.667</v>
      </c>
      <c r="C66" s="2">
        <f>'Import '!C10</f>
        <v>50120.567999999999</v>
      </c>
      <c r="D66" s="2">
        <f>'Import '!D10</f>
        <v>5233.6589999999997</v>
      </c>
      <c r="E66" s="2">
        <f>'Import '!E10</f>
        <v>1898.9280000000001</v>
      </c>
      <c r="F66" s="2">
        <f>'Import '!F10</f>
        <v>5716.4080000000004</v>
      </c>
      <c r="G66" s="2">
        <f>'Import '!G10</f>
        <v>10719.723</v>
      </c>
      <c r="H66" s="2">
        <f>'Import '!H10</f>
        <v>22879.732</v>
      </c>
      <c r="I66" s="2">
        <f>'Import '!I10</f>
        <v>75045.092999999993</v>
      </c>
      <c r="J66" s="2">
        <f>'Import '!J10</f>
        <v>14262.183000000001</v>
      </c>
      <c r="K66" s="2">
        <f>'Import '!K10</f>
        <v>18448.583999999999</v>
      </c>
      <c r="L66" s="3">
        <v>1476240024.2</v>
      </c>
      <c r="M66" s="95">
        <f t="shared" si="20"/>
        <v>7.3631432028748266E-5</v>
      </c>
      <c r="N66" s="96">
        <f t="shared" si="30"/>
        <v>3.3142506095181919E-5</v>
      </c>
      <c r="O66" s="96">
        <f t="shared" si="31"/>
        <v>2.8290548498461441E-6</v>
      </c>
      <c r="P66" s="96">
        <f t="shared" si="32"/>
        <v>1.4323558265166836E-6</v>
      </c>
      <c r="Q66" s="96">
        <f t="shared" si="33"/>
        <v>3.3841265093102333E-6</v>
      </c>
      <c r="R66" s="96">
        <f t="shared" si="34"/>
        <v>3.0673094657854488E-6</v>
      </c>
      <c r="S66" s="96">
        <f t="shared" si="35"/>
        <v>1.0021786943500215E-5</v>
      </c>
      <c r="T66" s="96">
        <f t="shared" si="36"/>
        <v>1.925195194148835E-5</v>
      </c>
      <c r="U66" s="96">
        <f t="shared" si="37"/>
        <v>9.6204897355336182E-6</v>
      </c>
      <c r="V66" s="96">
        <f t="shared" si="38"/>
        <v>6.5258595093441444E-6</v>
      </c>
      <c r="W66" s="1"/>
    </row>
    <row r="67" spans="1:23" x14ac:dyDescent="0.25">
      <c r="A67" s="9">
        <v>2004</v>
      </c>
      <c r="B67" s="2">
        <f>'Import '!B11</f>
        <v>179542.40700000001</v>
      </c>
      <c r="C67" s="2">
        <f>'Import '!C11</f>
        <v>59161.743999999999</v>
      </c>
      <c r="D67" s="2">
        <f>'Import '!D11</f>
        <v>12210.4</v>
      </c>
      <c r="E67" s="2">
        <f>'Import '!E11</f>
        <v>6185.7150000000001</v>
      </c>
      <c r="F67" s="2">
        <f>'Import '!F11</f>
        <v>6097.6660000000002</v>
      </c>
      <c r="G67" s="2">
        <f>'Import '!G11</f>
        <v>20969.521000000001</v>
      </c>
      <c r="H67" s="2">
        <f>'Import '!H11</f>
        <v>33797.919999999998</v>
      </c>
      <c r="I67" s="2">
        <f>'Import '!I11</f>
        <v>29803.473000000002</v>
      </c>
      <c r="J67" s="2">
        <f>'Import '!J11</f>
        <v>21514.699000000001</v>
      </c>
      <c r="K67" s="2">
        <f>'Import '!K11</f>
        <v>14150.749</v>
      </c>
      <c r="L67" s="3">
        <v>1521796218.7</v>
      </c>
      <c r="M67" s="95">
        <f t="shared" si="20"/>
        <v>1.1798058425547591E-4</v>
      </c>
      <c r="N67" s="96">
        <f t="shared" si="30"/>
        <v>3.2935137690653268E-5</v>
      </c>
      <c r="O67" s="96">
        <f t="shared" si="31"/>
        <v>3.4391326090104704E-6</v>
      </c>
      <c r="P67" s="96">
        <f t="shared" si="32"/>
        <v>1.2478201592734711E-6</v>
      </c>
      <c r="Q67" s="96">
        <f t="shared" si="33"/>
        <v>3.7563557654803893E-6</v>
      </c>
      <c r="R67" s="96">
        <f t="shared" si="34"/>
        <v>7.0441251386189951E-6</v>
      </c>
      <c r="S67" s="96">
        <f t="shared" si="35"/>
        <v>1.5034688428615689E-5</v>
      </c>
      <c r="T67" s="96">
        <f t="shared" si="36"/>
        <v>4.9313496825552331E-5</v>
      </c>
      <c r="U67" s="96">
        <f t="shared" si="37"/>
        <v>9.3719400960159587E-6</v>
      </c>
      <c r="V67" s="96">
        <f t="shared" si="38"/>
        <v>1.2122900407624727E-5</v>
      </c>
      <c r="W67" s="1"/>
    </row>
    <row r="68" spans="1:23" x14ac:dyDescent="0.25">
      <c r="A68" s="9">
        <v>2005</v>
      </c>
      <c r="B68" s="2">
        <f>'Import '!B12</f>
        <v>129674.05</v>
      </c>
      <c r="C68" s="2">
        <f>'Import '!C12</f>
        <v>64472.858999999997</v>
      </c>
      <c r="D68" s="2">
        <f>'Import '!D12</f>
        <v>7421.2860000000001</v>
      </c>
      <c r="E68" s="2">
        <f>'Import '!E12</f>
        <v>6708.2520000000004</v>
      </c>
      <c r="F68" s="2">
        <f>'Import '!F12</f>
        <v>8199.9040000000005</v>
      </c>
      <c r="G68" s="2">
        <f>'Import '!G12</f>
        <v>40309.777000000002</v>
      </c>
      <c r="H68" s="2">
        <f>'Import '!H12</f>
        <v>54063.256000000001</v>
      </c>
      <c r="I68" s="2">
        <f>'Import '!I12</f>
        <v>47958.523000000001</v>
      </c>
      <c r="J68" s="2">
        <f>'Import '!J12</f>
        <v>17515.577000000001</v>
      </c>
      <c r="K68" s="2">
        <f>'Import '!K12</f>
        <v>12222.754999999999</v>
      </c>
      <c r="L68" s="3">
        <v>1570514731</v>
      </c>
      <c r="M68" s="95">
        <f t="shared" si="20"/>
        <v>8.256786608899372E-5</v>
      </c>
      <c r="N68" s="96">
        <f t="shared" si="30"/>
        <v>3.7670289130194731E-5</v>
      </c>
      <c r="O68" s="96">
        <f t="shared" si="31"/>
        <v>7.7747758483138987E-6</v>
      </c>
      <c r="P68" s="96">
        <f t="shared" si="32"/>
        <v>3.9386545556700036E-6</v>
      </c>
      <c r="Q68" s="96">
        <f t="shared" si="33"/>
        <v>3.8825907708088861E-6</v>
      </c>
      <c r="R68" s="96">
        <f t="shared" si="34"/>
        <v>1.3352005292333676E-5</v>
      </c>
      <c r="S68" s="96">
        <f t="shared" si="35"/>
        <v>2.152028206604577E-5</v>
      </c>
      <c r="T68" s="96">
        <f t="shared" si="36"/>
        <v>1.8976882172269163E-5</v>
      </c>
      <c r="U68" s="96">
        <f t="shared" si="37"/>
        <v>1.3699138616993972E-5</v>
      </c>
      <c r="V68" s="96">
        <f t="shared" si="38"/>
        <v>9.0102618719085422E-6</v>
      </c>
      <c r="W68" s="1"/>
    </row>
    <row r="69" spans="1:23" x14ac:dyDescent="0.25">
      <c r="A69" s="9">
        <v>2006</v>
      </c>
      <c r="B69" s="2">
        <f>'Import '!B13</f>
        <v>162234.67600000001</v>
      </c>
      <c r="C69" s="2">
        <f>'Import '!C13</f>
        <v>66259.135999999999</v>
      </c>
      <c r="D69" s="2">
        <f>'Import '!D13</f>
        <v>25897.483</v>
      </c>
      <c r="E69" s="2">
        <f>'Import '!E13</f>
        <v>4977.2749999999996</v>
      </c>
      <c r="F69" s="2">
        <f>'Import '!F13</f>
        <v>9971.0249999999996</v>
      </c>
      <c r="G69" s="2">
        <f>'Import '!G13</f>
        <v>62432.252999999997</v>
      </c>
      <c r="H69" s="2">
        <f>'Import '!H13</f>
        <v>55615.264999999999</v>
      </c>
      <c r="I69" s="2">
        <f>'Import '!I13</f>
        <v>53912.828999999998</v>
      </c>
      <c r="J69" s="2">
        <f>'Import '!J13</f>
        <v>23840.409</v>
      </c>
      <c r="K69" s="2">
        <f>'Import '!K13</f>
        <v>34656.911</v>
      </c>
      <c r="L69" s="3">
        <v>1611715812.7</v>
      </c>
      <c r="M69" s="95">
        <f t="shared" si="20"/>
        <v>1.0065960433075299E-4</v>
      </c>
      <c r="N69" s="96">
        <f t="shared" si="30"/>
        <v>4.0002622355608035E-5</v>
      </c>
      <c r="O69" s="96">
        <f t="shared" si="31"/>
        <v>4.604587199257923E-6</v>
      </c>
      <c r="P69" s="96">
        <f t="shared" si="32"/>
        <v>4.1621804211017284E-6</v>
      </c>
      <c r="Q69" s="96">
        <f t="shared" si="33"/>
        <v>5.087686014734352E-6</v>
      </c>
      <c r="R69" s="96">
        <f t="shared" si="34"/>
        <v>2.501047435432908E-5</v>
      </c>
      <c r="S69" s="96">
        <f t="shared" si="35"/>
        <v>3.3543913619257376E-5</v>
      </c>
      <c r="T69" s="96">
        <f t="shared" si="36"/>
        <v>2.9756190652282726E-5</v>
      </c>
      <c r="U69" s="96">
        <f t="shared" si="37"/>
        <v>1.0867658468062879E-5</v>
      </c>
      <c r="V69" s="96">
        <f t="shared" si="38"/>
        <v>7.5836911840704927E-6</v>
      </c>
      <c r="W69" s="1"/>
    </row>
    <row r="70" spans="1:23" x14ac:dyDescent="0.25">
      <c r="A70" s="9">
        <v>2007</v>
      </c>
      <c r="B70" s="2">
        <f>'Import '!B14</f>
        <v>219776.19399999999</v>
      </c>
      <c r="C70" s="2">
        <f>'Import '!C14</f>
        <v>76008.356</v>
      </c>
      <c r="D70" s="2">
        <f>'Import '!D14</f>
        <v>14332.661</v>
      </c>
      <c r="E70" s="2">
        <f>'Import '!E14</f>
        <v>6474.1</v>
      </c>
      <c r="F70" s="2">
        <f>'Import '!F14</f>
        <v>14425.5</v>
      </c>
      <c r="G70" s="2">
        <f>'Import '!G14</f>
        <v>64757.203000000001</v>
      </c>
      <c r="H70" s="2">
        <f>'Import '!H14</f>
        <v>60343.697999999997</v>
      </c>
      <c r="I70" s="2">
        <f>'Import '!I14</f>
        <v>79024.591</v>
      </c>
      <c r="J70" s="2">
        <f>'Import '!J14</f>
        <v>33405.875999999997</v>
      </c>
      <c r="K70" s="2">
        <f>'Import '!K14</f>
        <v>79716.187000000005</v>
      </c>
      <c r="L70" s="3">
        <v>1644961443.4000001</v>
      </c>
      <c r="M70" s="95">
        <f t="shared" si="20"/>
        <v>1.3360568108255515E-4</v>
      </c>
      <c r="N70" s="96">
        <f t="shared" si="30"/>
        <v>4.0280054140994219E-5</v>
      </c>
      <c r="O70" s="96">
        <f t="shared" si="31"/>
        <v>1.5743519766926593E-5</v>
      </c>
      <c r="P70" s="96">
        <f t="shared" si="32"/>
        <v>3.0257700081482646E-6</v>
      </c>
      <c r="Q70" s="96">
        <f t="shared" si="33"/>
        <v>6.0615554486132577E-6</v>
      </c>
      <c r="R70" s="96">
        <f t="shared" si="34"/>
        <v>3.7953626968275718E-5</v>
      </c>
      <c r="S70" s="96">
        <f t="shared" si="35"/>
        <v>3.3809464181146897E-5</v>
      </c>
      <c r="T70" s="96">
        <f t="shared" si="36"/>
        <v>3.2774524422023299E-5</v>
      </c>
      <c r="U70" s="96">
        <f t="shared" si="37"/>
        <v>1.4492989544316513E-5</v>
      </c>
      <c r="V70" s="96">
        <f t="shared" si="38"/>
        <v>2.106852482108457E-5</v>
      </c>
      <c r="W70" s="1"/>
    </row>
    <row r="71" spans="1:23" x14ac:dyDescent="0.25">
      <c r="A71" s="9">
        <v>2008</v>
      </c>
      <c r="B71" s="2">
        <f>'Import '!B15</f>
        <v>221796.96799999999</v>
      </c>
      <c r="C71" s="2">
        <f>'Import '!C15</f>
        <v>85155.763999999996</v>
      </c>
      <c r="D71" s="2">
        <f>'Import '!D15</f>
        <v>67678.012000000002</v>
      </c>
      <c r="E71" s="2">
        <f>'Import '!E15</f>
        <v>4295.0050000000001</v>
      </c>
      <c r="F71" s="2">
        <f>'Import '!F15</f>
        <v>21283.477999999999</v>
      </c>
      <c r="G71" s="2">
        <f>'Import '!G15</f>
        <v>81024.490000000005</v>
      </c>
      <c r="H71" s="2">
        <f>'Import '!H15</f>
        <v>117229.834</v>
      </c>
      <c r="I71" s="2">
        <f>'Import '!I15</f>
        <v>105914.648</v>
      </c>
      <c r="J71" s="2">
        <f>'Import '!J15</f>
        <v>39013.625999999997</v>
      </c>
      <c r="K71" s="2">
        <f>'Import '!K15</f>
        <v>51197.97</v>
      </c>
      <c r="L71" s="3">
        <v>1661416995.7</v>
      </c>
      <c r="M71" s="95">
        <f t="shared" si="20"/>
        <v>1.334986752717977E-4</v>
      </c>
      <c r="N71" s="96">
        <f t="shared" si="30"/>
        <v>4.5749114278186142E-5</v>
      </c>
      <c r="O71" s="96">
        <f t="shared" si="31"/>
        <v>8.6267692199460507E-6</v>
      </c>
      <c r="P71" s="96">
        <f t="shared" si="32"/>
        <v>3.8967339426260573E-6</v>
      </c>
      <c r="Q71" s="96">
        <f t="shared" si="33"/>
        <v>8.6826486290530249E-6</v>
      </c>
      <c r="R71" s="96">
        <f t="shared" si="34"/>
        <v>3.8977091944768527E-5</v>
      </c>
      <c r="S71" s="96">
        <f t="shared" si="35"/>
        <v>3.6320621587583771E-5</v>
      </c>
      <c r="T71" s="96">
        <f t="shared" si="36"/>
        <v>4.7564573616694461E-5</v>
      </c>
      <c r="U71" s="96">
        <f t="shared" si="37"/>
        <v>2.010685823394096E-5</v>
      </c>
      <c r="V71" s="96">
        <f t="shared" si="38"/>
        <v>4.7980842381122639E-5</v>
      </c>
      <c r="W71" s="1"/>
    </row>
    <row r="72" spans="1:23" x14ac:dyDescent="0.25">
      <c r="A72" s="9">
        <v>2009</v>
      </c>
      <c r="B72" s="2">
        <f>'Import '!B16</f>
        <v>225454.89600000001</v>
      </c>
      <c r="C72" s="2">
        <f>'Import '!C16</f>
        <v>58052.474999999999</v>
      </c>
      <c r="D72" s="2">
        <f>'Import '!D16</f>
        <v>31746.205000000002</v>
      </c>
      <c r="E72" s="2">
        <f>'Import '!E16</f>
        <v>3682.404</v>
      </c>
      <c r="F72" s="2">
        <f>'Import '!F16</f>
        <v>16493.102999999999</v>
      </c>
      <c r="G72" s="2">
        <f>'Import '!G16</f>
        <v>65946.716</v>
      </c>
      <c r="H72" s="2">
        <f>'Import '!H16</f>
        <v>61100.883999999998</v>
      </c>
      <c r="I72" s="2">
        <f>'Import '!I16</f>
        <v>137475.64199999999</v>
      </c>
      <c r="J72" s="2">
        <f>'Import '!J16</f>
        <v>17199.342000000001</v>
      </c>
      <c r="K72" s="2">
        <f>'Import '!K16</f>
        <v>57234.783000000003</v>
      </c>
      <c r="L72" s="3">
        <v>1612412045.3</v>
      </c>
      <c r="M72" s="95">
        <f t="shared" si="20"/>
        <v>1.3982461657811087E-4</v>
      </c>
      <c r="N72" s="96">
        <f t="shared" si="30"/>
        <v>5.2812656819464657E-5</v>
      </c>
      <c r="O72" s="96">
        <f t="shared" si="31"/>
        <v>4.1973149603585392E-5</v>
      </c>
      <c r="P72" s="96">
        <f t="shared" si="32"/>
        <v>2.6637142860098679E-6</v>
      </c>
      <c r="Q72" s="96">
        <f t="shared" si="33"/>
        <v>1.3199776113084089E-5</v>
      </c>
      <c r="R72" s="96">
        <f t="shared" si="34"/>
        <v>5.0250486676887147E-5</v>
      </c>
      <c r="S72" s="96">
        <f t="shared" si="35"/>
        <v>7.2704637962555424E-5</v>
      </c>
      <c r="T72" s="96">
        <f t="shared" si="36"/>
        <v>6.5687085573894904E-5</v>
      </c>
      <c r="U72" s="96">
        <f t="shared" si="37"/>
        <v>2.4195816518315114E-5</v>
      </c>
      <c r="V72" s="96">
        <f t="shared" si="38"/>
        <v>3.17524110225028E-5</v>
      </c>
      <c r="W72" s="1"/>
    </row>
    <row r="73" spans="1:23" x14ac:dyDescent="0.25">
      <c r="A73" s="9">
        <v>2010</v>
      </c>
      <c r="B73" s="2">
        <f>'Import '!B17</f>
        <v>283073.777</v>
      </c>
      <c r="C73" s="2">
        <f>'Import '!C17</f>
        <v>88558.326000000001</v>
      </c>
      <c r="D73" s="2">
        <f>'Import '!D17</f>
        <v>28895.094000000001</v>
      </c>
      <c r="E73" s="2">
        <f>'Import '!E17</f>
        <v>5788.8770000000004</v>
      </c>
      <c r="F73" s="2">
        <f>'Import '!F17</f>
        <v>31733.705999999998</v>
      </c>
      <c r="G73" s="2">
        <f>'Import '!G17</f>
        <v>26388.159</v>
      </c>
      <c r="H73" s="2">
        <f>'Import '!H17</f>
        <v>107039.152</v>
      </c>
      <c r="I73" s="2">
        <f>'Import '!I17</f>
        <v>123894.70299999999</v>
      </c>
      <c r="J73" s="2">
        <f>'Import '!J17</f>
        <v>19491.861000000001</v>
      </c>
      <c r="K73" s="2">
        <f>'Import '!K17</f>
        <v>107905.599</v>
      </c>
      <c r="L73" s="3">
        <v>1662131000</v>
      </c>
      <c r="M73" s="95">
        <f t="shared" si="20"/>
        <v>1.7030774168823036E-4</v>
      </c>
      <c r="N73" s="96">
        <f t="shared" si="30"/>
        <v>3.4926534069817604E-5</v>
      </c>
      <c r="O73" s="96">
        <f t="shared" si="31"/>
        <v>1.9099700926100291E-5</v>
      </c>
      <c r="P73" s="96">
        <f t="shared" si="32"/>
        <v>2.2154715843697037E-6</v>
      </c>
      <c r="Q73" s="96">
        <f t="shared" si="33"/>
        <v>9.9228658872254945E-6</v>
      </c>
      <c r="R73" s="96">
        <f t="shared" si="34"/>
        <v>3.9676003876950733E-5</v>
      </c>
      <c r="S73" s="96">
        <f t="shared" si="35"/>
        <v>3.6760570616876768E-5</v>
      </c>
      <c r="T73" s="96">
        <f t="shared" si="36"/>
        <v>8.2710473482535364E-5</v>
      </c>
      <c r="U73" s="96">
        <f t="shared" si="37"/>
        <v>1.0347765609329229E-5</v>
      </c>
      <c r="V73" s="96">
        <f t="shared" si="38"/>
        <v>3.4434580066192138E-5</v>
      </c>
      <c r="W73" s="1"/>
    </row>
    <row r="74" spans="1:23" x14ac:dyDescent="0.25">
      <c r="A74" s="9">
        <v>2011</v>
      </c>
      <c r="B74" s="2">
        <f>'Import '!B18</f>
        <v>341181.223</v>
      </c>
      <c r="C74" s="2">
        <f>'Import '!C18</f>
        <v>97953.824999999997</v>
      </c>
      <c r="D74" s="2">
        <f>'Import '!D18</f>
        <v>38845.447999999997</v>
      </c>
      <c r="E74" s="2">
        <f>'Import '!E18</f>
        <v>5635.6210000000001</v>
      </c>
      <c r="F74" s="2">
        <f>'Import '!F18</f>
        <v>30950.064999999999</v>
      </c>
      <c r="G74" s="2">
        <f>'Import '!G18</f>
        <v>44890.239000000001</v>
      </c>
      <c r="H74" s="2">
        <f>'Import '!H18</f>
        <v>134098.12700000001</v>
      </c>
      <c r="I74" s="2">
        <f>'Import '!I18</f>
        <v>191626.93700000001</v>
      </c>
      <c r="J74" s="2">
        <f>'Import '!J18</f>
        <v>24837.718000000001</v>
      </c>
      <c r="K74" s="2">
        <f>'Import '!K18</f>
        <v>47735.608999999997</v>
      </c>
      <c r="L74" s="3">
        <v>1714342174.8</v>
      </c>
      <c r="M74" s="95">
        <f t="shared" si="20"/>
        <v>1.990158254374178E-4</v>
      </c>
      <c r="N74" s="96">
        <f t="shared" si="30"/>
        <v>5.1657322150597773E-5</v>
      </c>
      <c r="O74" s="96">
        <f t="shared" si="31"/>
        <v>1.6854916378272609E-5</v>
      </c>
      <c r="P74" s="96">
        <f t="shared" si="32"/>
        <v>3.3767337029291408E-6</v>
      </c>
      <c r="Q74" s="96">
        <f t="shared" si="33"/>
        <v>1.8510718843921658E-5</v>
      </c>
      <c r="R74" s="96">
        <f t="shared" si="34"/>
        <v>1.5392585790569211E-5</v>
      </c>
      <c r="S74" s="96">
        <f t="shared" si="35"/>
        <v>6.2437448937221354E-5</v>
      </c>
      <c r="T74" s="96">
        <f t="shared" si="36"/>
        <v>7.2269529864686384E-5</v>
      </c>
      <c r="U74" s="96">
        <f t="shared" si="37"/>
        <v>1.1369877779664365E-5</v>
      </c>
      <c r="V74" s="96">
        <f t="shared" si="38"/>
        <v>6.2942859708032663E-5</v>
      </c>
      <c r="W74" s="1"/>
    </row>
    <row r="75" spans="1:23" x14ac:dyDescent="0.25">
      <c r="A75" s="9">
        <v>2012</v>
      </c>
      <c r="B75" s="2">
        <f>'Import '!B19</f>
        <v>394481.70600000001</v>
      </c>
      <c r="C75" s="2">
        <f>'Import '!C19</f>
        <v>94941.046000000002</v>
      </c>
      <c r="D75" s="2">
        <f>'Import '!D19</f>
        <v>22015.246999999999</v>
      </c>
      <c r="E75" s="2">
        <f>'Import '!E19</f>
        <v>5095.8069999999998</v>
      </c>
      <c r="F75" s="2">
        <f>'Import '!F19</f>
        <v>36732.39</v>
      </c>
      <c r="G75" s="2">
        <f>'Import '!G19</f>
        <v>99174.862999999998</v>
      </c>
      <c r="H75" s="2">
        <f>'Import '!H19</f>
        <v>144139.26999999999</v>
      </c>
      <c r="I75" s="2">
        <f>'Import '!I19</f>
        <v>192238.23699999999</v>
      </c>
      <c r="J75" s="2">
        <f>'Import '!J19</f>
        <v>30852.637999999999</v>
      </c>
      <c r="K75" s="2">
        <f>'Import '!K19</f>
        <v>111964.3</v>
      </c>
      <c r="L75" s="3">
        <v>1744265542.3</v>
      </c>
      <c r="M75" s="95">
        <f t="shared" si="20"/>
        <v>2.2615920364959675E-4</v>
      </c>
      <c r="N75" s="96">
        <f t="shared" si="30"/>
        <v>5.6157633470668375E-5</v>
      </c>
      <c r="O75" s="96">
        <f t="shared" si="31"/>
        <v>2.2270375156742553E-5</v>
      </c>
      <c r="P75" s="96">
        <f t="shared" si="32"/>
        <v>3.2309421147933894E-6</v>
      </c>
      <c r="Q75" s="96">
        <f t="shared" si="33"/>
        <v>1.774389520943528E-5</v>
      </c>
      <c r="R75" s="96">
        <f t="shared" si="34"/>
        <v>2.5735897379941037E-5</v>
      </c>
      <c r="S75" s="96">
        <f t="shared" si="35"/>
        <v>7.6879422168242429E-5</v>
      </c>
      <c r="T75" s="96">
        <f t="shared" si="36"/>
        <v>1.0986110334285425E-4</v>
      </c>
      <c r="U75" s="96">
        <f t="shared" si="37"/>
        <v>1.4239642644805574E-5</v>
      </c>
      <c r="V75" s="96">
        <f t="shared" si="38"/>
        <v>2.7367168497209153E-5</v>
      </c>
      <c r="W75" s="1"/>
    </row>
    <row r="76" spans="1:23" x14ac:dyDescent="0.25">
      <c r="A76" s="9">
        <v>2013</v>
      </c>
      <c r="B76" s="2">
        <f>'Import '!B20</f>
        <v>341780.63799999998</v>
      </c>
      <c r="C76" s="2">
        <f>'Import '!C20</f>
        <v>95400.282000000007</v>
      </c>
      <c r="D76" s="2">
        <f>'Import '!D20</f>
        <v>18762.367999999999</v>
      </c>
      <c r="E76" s="2">
        <f>'Import '!E20</f>
        <v>4518.0889999999999</v>
      </c>
      <c r="F76" s="2">
        <f>'Import '!F20</f>
        <v>30170.616000000002</v>
      </c>
      <c r="G76" s="2">
        <f>'Import '!G20</f>
        <v>69758.009000000005</v>
      </c>
      <c r="H76" s="2">
        <f>'Import '!H20</f>
        <v>120315.598</v>
      </c>
      <c r="I76" s="2">
        <f>'Import '!I20</f>
        <v>139384.21400000001</v>
      </c>
      <c r="J76" s="2">
        <f>'Import '!J20</f>
        <v>27208.013999999999</v>
      </c>
      <c r="K76" s="2">
        <f>'Import '!K20</f>
        <v>152934.73199999999</v>
      </c>
      <c r="L76" s="3">
        <v>1782954541.4000001</v>
      </c>
      <c r="M76" s="95">
        <f t="shared" si="20"/>
        <v>1.916934111688732E-4</v>
      </c>
      <c r="N76" s="96">
        <f t="shared" si="30"/>
        <v>5.3249280223067831E-5</v>
      </c>
      <c r="O76" s="96">
        <f t="shared" si="31"/>
        <v>1.2347621035090064E-5</v>
      </c>
      <c r="P76" s="96">
        <f t="shared" si="32"/>
        <v>2.8580689421272083E-6</v>
      </c>
      <c r="Q76" s="96">
        <f t="shared" si="33"/>
        <v>2.0601977867117817E-5</v>
      </c>
      <c r="R76" s="96">
        <f t="shared" si="34"/>
        <v>5.5623887596217986E-5</v>
      </c>
      <c r="S76" s="96">
        <f t="shared" si="35"/>
        <v>8.0842930457901573E-5</v>
      </c>
      <c r="T76" s="96">
        <f t="shared" si="36"/>
        <v>1.0782004394181128E-4</v>
      </c>
      <c r="U76" s="96">
        <f t="shared" si="37"/>
        <v>1.7304220205061477E-5</v>
      </c>
      <c r="V76" s="96">
        <f t="shared" si="38"/>
        <v>6.279705814152957E-5</v>
      </c>
      <c r="W76" s="1"/>
    </row>
    <row r="77" spans="1:23" x14ac:dyDescent="0.25">
      <c r="A77" s="9">
        <v>2014</v>
      </c>
      <c r="B77" s="2">
        <f>'Import '!B21</f>
        <v>465938.06300000002</v>
      </c>
      <c r="C77" s="2">
        <f>'Import '!C21</f>
        <v>85265.054000000004</v>
      </c>
      <c r="D77" s="2">
        <f>'Import '!D21</f>
        <v>31204.878000000001</v>
      </c>
      <c r="E77" s="2">
        <f>'Import '!E21</f>
        <v>5281.0870000000004</v>
      </c>
      <c r="F77" s="2">
        <f>'Import '!F21</f>
        <v>26098.293000000001</v>
      </c>
      <c r="G77" s="2">
        <f>'Import '!G21</f>
        <v>50348.434000000001</v>
      </c>
      <c r="H77" s="2">
        <f>'Import '!H21</f>
        <v>136421.30499999999</v>
      </c>
      <c r="I77" s="2">
        <f>'Import '!I21</f>
        <v>206567.22</v>
      </c>
      <c r="J77" s="2">
        <f>'Import '!J21</f>
        <v>28582.853999999999</v>
      </c>
      <c r="K77" s="2">
        <f>'Import '!K21</f>
        <v>127694.34699999999</v>
      </c>
      <c r="L77" s="3">
        <v>1827045093</v>
      </c>
      <c r="M77" s="95">
        <f t="shared" si="20"/>
        <v>2.5502274945766762E-4</v>
      </c>
      <c r="N77" s="96">
        <f t="shared" si="30"/>
        <v>5.2215614363055025E-5</v>
      </c>
      <c r="O77" s="96">
        <f t="shared" si="31"/>
        <v>1.026924188783555E-5</v>
      </c>
      <c r="P77" s="96">
        <f t="shared" si="32"/>
        <v>2.4728940830799734E-6</v>
      </c>
      <c r="Q77" s="96">
        <f t="shared" si="33"/>
        <v>1.6513339553354966E-5</v>
      </c>
      <c r="R77" s="96">
        <f t="shared" si="34"/>
        <v>3.8180781233733897E-5</v>
      </c>
      <c r="S77" s="96">
        <f t="shared" si="35"/>
        <v>6.5852560761071481E-5</v>
      </c>
      <c r="T77" s="96">
        <f t="shared" si="36"/>
        <v>7.6289421938202816E-5</v>
      </c>
      <c r="U77" s="96">
        <f t="shared" si="37"/>
        <v>1.489181307250855E-5</v>
      </c>
      <c r="V77" s="96">
        <f t="shared" si="38"/>
        <v>8.3706052240277128E-5</v>
      </c>
      <c r="W77" s="1"/>
    </row>
    <row r="78" spans="1:23" x14ac:dyDescent="0.25">
      <c r="A78" s="10">
        <v>2015</v>
      </c>
      <c r="B78" s="94">
        <f>'Import '!B22</f>
        <v>358806.07699999999</v>
      </c>
      <c r="C78" s="2">
        <f>'Import '!C22</f>
        <v>78400.228000000003</v>
      </c>
      <c r="D78" s="2">
        <f>'Import '!D22</f>
        <v>18868.599999999999</v>
      </c>
      <c r="E78" s="2">
        <f>'Import '!E22</f>
        <v>3467.3380000000002</v>
      </c>
      <c r="F78" s="2">
        <f>'Import '!F22</f>
        <v>25046.793000000001</v>
      </c>
      <c r="G78" s="2">
        <f>'Import '!G22</f>
        <v>19787.287</v>
      </c>
      <c r="H78" s="2">
        <f>'Import '!H22</f>
        <v>157598.834</v>
      </c>
      <c r="I78" s="2">
        <f>'Import '!I22</f>
        <v>100070</v>
      </c>
      <c r="J78" s="2">
        <f>'Import '!J22</f>
        <v>28266.868999999999</v>
      </c>
      <c r="K78" s="2">
        <f>'Import '!K22</f>
        <v>85629.885999999999</v>
      </c>
      <c r="L78" s="98">
        <v>1846745549.3</v>
      </c>
      <c r="M78" s="50">
        <f t="shared" si="20"/>
        <v>1.9429102029567836E-4</v>
      </c>
      <c r="N78" s="50">
        <f t="shared" si="30"/>
        <v>4.6170439686354905E-5</v>
      </c>
      <c r="O78" s="50">
        <f t="shared" si="31"/>
        <v>1.6897226589677208E-5</v>
      </c>
      <c r="P78" s="50">
        <f t="shared" si="32"/>
        <v>2.8596722499219076E-6</v>
      </c>
      <c r="Q78" s="50">
        <f t="shared" si="33"/>
        <v>1.4132045971299314E-5</v>
      </c>
      <c r="R78" s="50">
        <f t="shared" si="34"/>
        <v>2.7263330359228068E-5</v>
      </c>
      <c r="S78" s="50">
        <f t="shared" si="35"/>
        <v>7.3871197389217938E-5</v>
      </c>
      <c r="T78" s="50">
        <f t="shared" si="36"/>
        <v>1.1185472740318681E-4</v>
      </c>
      <c r="U78" s="50">
        <f t="shared" si="37"/>
        <v>1.5477418646458464E-5</v>
      </c>
      <c r="V78" s="50">
        <f t="shared" si="38"/>
        <v>6.9145609717809759E-5</v>
      </c>
      <c r="W78" s="1"/>
    </row>
    <row r="79" spans="1:23" x14ac:dyDescent="0.25">
      <c r="A79" t="s">
        <v>40</v>
      </c>
      <c r="B79" s="14"/>
      <c r="C79" s="15"/>
      <c r="D79" s="16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x14ac:dyDescent="0.25">
      <c r="B80" s="14"/>
      <c r="C80" s="15"/>
      <c r="D80" s="16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32" x14ac:dyDescent="0.25"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32" ht="66.75" customHeight="1" x14ac:dyDescent="0.25">
      <c r="A82" s="115" t="s">
        <v>253</v>
      </c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"/>
      <c r="X82" s="76" t="s">
        <v>18</v>
      </c>
      <c r="Y82" s="77"/>
      <c r="Z82" s="77"/>
      <c r="AA82" s="78" t="s">
        <v>3</v>
      </c>
      <c r="AB82" s="76" t="s">
        <v>270</v>
      </c>
      <c r="AC82" s="78"/>
      <c r="AD82" s="1"/>
      <c r="AE82" s="1"/>
      <c r="AF82" s="1"/>
    </row>
    <row r="83" spans="1:32" ht="45.75" thickBot="1" x14ac:dyDescent="0.3">
      <c r="A83" s="11" t="s">
        <v>0</v>
      </c>
      <c r="B83" s="71" t="s">
        <v>62</v>
      </c>
      <c r="C83" s="71" t="s">
        <v>63</v>
      </c>
      <c r="D83" s="71" t="s">
        <v>64</v>
      </c>
      <c r="E83" s="71" t="s">
        <v>65</v>
      </c>
      <c r="F83" s="71" t="s">
        <v>66</v>
      </c>
      <c r="G83" s="71" t="s">
        <v>67</v>
      </c>
      <c r="H83" s="71" t="s">
        <v>68</v>
      </c>
      <c r="I83" s="71" t="s">
        <v>69</v>
      </c>
      <c r="J83" s="71" t="s">
        <v>70</v>
      </c>
      <c r="K83" s="71" t="s">
        <v>71</v>
      </c>
      <c r="L83" s="12" t="s">
        <v>256</v>
      </c>
      <c r="M83" s="13" t="s">
        <v>271</v>
      </c>
      <c r="N83" s="75" t="s">
        <v>272</v>
      </c>
      <c r="O83" s="75" t="s">
        <v>273</v>
      </c>
      <c r="P83" s="75" t="s">
        <v>274</v>
      </c>
      <c r="Q83" s="75" t="s">
        <v>275</v>
      </c>
      <c r="R83" s="75" t="s">
        <v>276</v>
      </c>
      <c r="S83" s="75" t="s">
        <v>277</v>
      </c>
      <c r="T83" s="75" t="s">
        <v>278</v>
      </c>
      <c r="U83" s="75" t="s">
        <v>279</v>
      </c>
      <c r="V83" s="75" t="s">
        <v>280</v>
      </c>
      <c r="W83" s="1"/>
    </row>
    <row r="84" spans="1:32" x14ac:dyDescent="0.25">
      <c r="A84" s="9">
        <v>1995</v>
      </c>
      <c r="B84" s="2">
        <f>'Export '!B2</f>
        <v>138225.75899999999</v>
      </c>
      <c r="C84" s="2">
        <f>'Export '!C2</f>
        <v>2358.1790000000001</v>
      </c>
      <c r="D84" s="2">
        <f>'Export '!D2</f>
        <v>13597.804</v>
      </c>
      <c r="E84" s="2">
        <f>'Export '!E2</f>
        <v>4680.8220000000001</v>
      </c>
      <c r="F84" s="2">
        <f>'Export '!F2</f>
        <v>556.36199999999997</v>
      </c>
      <c r="G84" s="2">
        <f>'Export '!G2</f>
        <v>138.47300000000001</v>
      </c>
      <c r="H84" s="2">
        <f>'Export '!H2</f>
        <v>1475.2929999999999</v>
      </c>
      <c r="I84" s="2">
        <f>'Export '!I2</f>
        <v>1672.223</v>
      </c>
      <c r="J84" s="2">
        <f>'Export '!J2</f>
        <v>757.67499999999995</v>
      </c>
      <c r="K84" s="2" t="str">
        <f>'Export '!K2</f>
        <v>..</v>
      </c>
      <c r="L84" s="5">
        <f>L58</f>
        <v>1136078115.2</v>
      </c>
      <c r="M84" s="100">
        <f t="shared" ref="M84:M104" si="39">(B84/$L84)/1000000000</f>
        <v>1.2166923836541481E-13</v>
      </c>
      <c r="N84" s="100">
        <f t="shared" ref="N84:N104" si="40">(C84/$L84)/1000000000</f>
        <v>2.0757190623154076E-15</v>
      </c>
      <c r="O84" s="100">
        <f t="shared" ref="O84:O104" si="41">(D84/$L84)/1000000000</f>
        <v>1.1969074853278187E-14</v>
      </c>
      <c r="P84" s="100">
        <f t="shared" ref="P84:P104" si="42">(E84/$L84)/1000000000</f>
        <v>4.1201585853768236E-15</v>
      </c>
      <c r="Q84" s="100">
        <f t="shared" ref="Q84:Q104" si="43">(F84/$L84)/1000000000</f>
        <v>4.8972160677706184E-16</v>
      </c>
      <c r="R84" s="100">
        <f t="shared" ref="R84:R104" si="44">(G84/$L84)/1000000000</f>
        <v>1.2188686512601522E-16</v>
      </c>
      <c r="S84" s="100">
        <f t="shared" ref="S84:S104" si="45">(H84/$L84)/1000000000</f>
        <v>1.2985841204592546E-15</v>
      </c>
      <c r="T84" s="100">
        <f t="shared" ref="T84:T104" si="46">(I84/$L84)/1000000000</f>
        <v>1.4719260741200132E-15</v>
      </c>
      <c r="U84" s="100">
        <f t="shared" ref="U84:U104" si="47">(J84/$L84)/1000000000</f>
        <v>6.669215697959428E-16</v>
      </c>
      <c r="V84" s="100" t="e">
        <f t="shared" ref="V84:V104" si="48">(K84/$L84)/1000000000</f>
        <v>#VALUE!</v>
      </c>
      <c r="W84" s="1"/>
    </row>
    <row r="85" spans="1:32" x14ac:dyDescent="0.25">
      <c r="A85" s="9">
        <v>1996</v>
      </c>
      <c r="B85" s="2">
        <f>'Export '!B3</f>
        <v>85415.024999999994</v>
      </c>
      <c r="C85" s="2">
        <f>'Export '!C3</f>
        <v>15290.669</v>
      </c>
      <c r="D85" s="2">
        <f>'Export '!D3</f>
        <v>326.166</v>
      </c>
      <c r="E85" s="2">
        <f>'Export '!E3</f>
        <v>4122.2920000000004</v>
      </c>
      <c r="F85" s="2">
        <f>'Export '!F3</f>
        <v>732.346</v>
      </c>
      <c r="G85" s="2">
        <f>'Export '!G3</f>
        <v>25.736000000000001</v>
      </c>
      <c r="H85" s="2">
        <f>'Export '!H3</f>
        <v>1702.116</v>
      </c>
      <c r="I85" s="2">
        <f>'Export '!I3</f>
        <v>1092.423</v>
      </c>
      <c r="J85" s="2">
        <f>'Export '!J3</f>
        <v>593.245</v>
      </c>
      <c r="K85" s="2" t="str">
        <f>'Export '!K3</f>
        <v>..</v>
      </c>
      <c r="L85" s="5">
        <f t="shared" ref="L85:L104" si="49">L59</f>
        <v>1154380879.3</v>
      </c>
      <c r="M85" s="100">
        <f t="shared" si="39"/>
        <v>7.3992064951556061E-14</v>
      </c>
      <c r="N85" s="100">
        <f t="shared" si="40"/>
        <v>1.3245774660848542E-14</v>
      </c>
      <c r="O85" s="100">
        <f t="shared" si="41"/>
        <v>2.8254625994652855E-16</v>
      </c>
      <c r="P85" s="100">
        <f t="shared" si="42"/>
        <v>3.570998163534811E-15</v>
      </c>
      <c r="Q85" s="100">
        <f t="shared" si="43"/>
        <v>6.3440586476456904E-16</v>
      </c>
      <c r="R85" s="100">
        <f t="shared" si="44"/>
        <v>2.2294201559892383E-17</v>
      </c>
      <c r="S85" s="100">
        <f t="shared" si="45"/>
        <v>1.4744838818121614E-15</v>
      </c>
      <c r="T85" s="100">
        <f t="shared" si="46"/>
        <v>9.463280443993752E-16</v>
      </c>
      <c r="U85" s="100">
        <f t="shared" si="47"/>
        <v>5.1390750716499686E-16</v>
      </c>
      <c r="V85" s="100" t="e">
        <f t="shared" si="48"/>
        <v>#VALUE!</v>
      </c>
      <c r="W85" s="1"/>
    </row>
    <row r="86" spans="1:32" x14ac:dyDescent="0.25">
      <c r="A86" s="9">
        <v>1997</v>
      </c>
      <c r="B86" s="2">
        <f>'Export '!B4</f>
        <v>126863.591</v>
      </c>
      <c r="C86" s="2">
        <f>'Export '!C4</f>
        <v>5536.67</v>
      </c>
      <c r="D86" s="2">
        <f>'Export '!D4</f>
        <v>1274.5219999999999</v>
      </c>
      <c r="E86" s="2">
        <f>'Export '!E4</f>
        <v>4386.0129999999999</v>
      </c>
      <c r="F86" s="2">
        <f>'Export '!F4</f>
        <v>537.61599999999999</v>
      </c>
      <c r="G86" s="2">
        <f>'Export '!G4</f>
        <v>22.826000000000001</v>
      </c>
      <c r="H86" s="2">
        <f>'Export '!H4</f>
        <v>3785.7840000000001</v>
      </c>
      <c r="I86" s="2">
        <f>'Export '!I4</f>
        <v>1031.0709999999999</v>
      </c>
      <c r="J86" s="2">
        <f>'Export '!J4</f>
        <v>8.8840000000000003</v>
      </c>
      <c r="K86" s="2" t="str">
        <f>'Export '!K4</f>
        <v>..</v>
      </c>
      <c r="L86" s="5">
        <f t="shared" si="49"/>
        <v>1203786215.7</v>
      </c>
      <c r="M86" s="100">
        <f t="shared" si="39"/>
        <v>1.0538714378468687E-13</v>
      </c>
      <c r="N86" s="100">
        <f t="shared" si="40"/>
        <v>4.5993797966696551E-15</v>
      </c>
      <c r="O86" s="100">
        <f t="shared" si="41"/>
        <v>1.0587610851307739E-15</v>
      </c>
      <c r="P86" s="100">
        <f t="shared" si="42"/>
        <v>3.6435148889369356E-15</v>
      </c>
      <c r="Q86" s="100">
        <f t="shared" si="43"/>
        <v>4.466042167523716E-16</v>
      </c>
      <c r="R86" s="100">
        <f t="shared" si="44"/>
        <v>1.8961838657312347E-17</v>
      </c>
      <c r="S86" s="100">
        <f t="shared" si="45"/>
        <v>3.1448972837744052E-15</v>
      </c>
      <c r="T86" s="100">
        <f t="shared" si="46"/>
        <v>8.5652334820965991E-16</v>
      </c>
      <c r="U86" s="100">
        <f t="shared" si="47"/>
        <v>7.3800479554702044E-18</v>
      </c>
      <c r="V86" s="100" t="e">
        <f t="shared" si="48"/>
        <v>#VALUE!</v>
      </c>
      <c r="W86" s="1"/>
    </row>
    <row r="87" spans="1:32" x14ac:dyDescent="0.25">
      <c r="A87" s="9">
        <v>1998</v>
      </c>
      <c r="B87" s="2">
        <f>'Export '!B5</f>
        <v>120004.02800000001</v>
      </c>
      <c r="C87" s="2">
        <f>'Export '!C5</f>
        <v>5196.3090000000002</v>
      </c>
      <c r="D87" s="2">
        <f>'Export '!D5</f>
        <v>4854.1589999999997</v>
      </c>
      <c r="E87" s="2">
        <f>'Export '!E5</f>
        <v>4921.0889999999999</v>
      </c>
      <c r="F87" s="2">
        <f>'Export '!F5</f>
        <v>1586.8889999999999</v>
      </c>
      <c r="G87" s="2" t="str">
        <f>'Export '!G5</f>
        <v>..</v>
      </c>
      <c r="H87" s="2">
        <f>'Export '!H5</f>
        <v>3033.9670000000001</v>
      </c>
      <c r="I87" s="2">
        <f>'Export '!I5</f>
        <v>1077.8140000000001</v>
      </c>
      <c r="J87" s="2">
        <f>'Export '!J5</f>
        <v>37.323</v>
      </c>
      <c r="K87" s="2">
        <f>'Export '!K5</f>
        <v>6.5</v>
      </c>
      <c r="L87" s="5">
        <f t="shared" si="49"/>
        <v>1250514297.2</v>
      </c>
      <c r="M87" s="100">
        <f t="shared" si="39"/>
        <v>9.5963739294063633E-14</v>
      </c>
      <c r="N87" s="100">
        <f t="shared" si="40"/>
        <v>4.1553375372316369E-15</v>
      </c>
      <c r="O87" s="100">
        <f t="shared" si="41"/>
        <v>3.881730109658757E-15</v>
      </c>
      <c r="P87" s="100">
        <f t="shared" si="42"/>
        <v>3.9352520886955915E-15</v>
      </c>
      <c r="Q87" s="100">
        <f t="shared" si="43"/>
        <v>1.2689890899713577E-15</v>
      </c>
      <c r="R87" s="100" t="e">
        <f t="shared" si="44"/>
        <v>#VALUE!</v>
      </c>
      <c r="S87" s="100">
        <f t="shared" si="45"/>
        <v>2.4261753798363531E-15</v>
      </c>
      <c r="T87" s="100">
        <f t="shared" si="46"/>
        <v>8.6189658320045631E-16</v>
      </c>
      <c r="U87" s="100">
        <f t="shared" si="47"/>
        <v>2.9846120179168791E-17</v>
      </c>
      <c r="V87" s="100">
        <f t="shared" si="48"/>
        <v>5.1978614035473339E-18</v>
      </c>
    </row>
    <row r="88" spans="1:32" x14ac:dyDescent="0.25">
      <c r="A88" s="9">
        <v>1999</v>
      </c>
      <c r="B88" s="2">
        <f>'Export '!B6</f>
        <v>108924.518</v>
      </c>
      <c r="C88" s="2">
        <f>'Export '!C6</f>
        <v>668.70600000000002</v>
      </c>
      <c r="D88" s="2">
        <f>'Export '!D6</f>
        <v>1074.779</v>
      </c>
      <c r="E88" s="2">
        <f>'Export '!E6</f>
        <v>3778.4940000000001</v>
      </c>
      <c r="F88" s="2">
        <f>'Export '!F6</f>
        <v>1096.847</v>
      </c>
      <c r="G88" s="2">
        <f>'Export '!G6</f>
        <v>305.41500000000002</v>
      </c>
      <c r="H88" s="2">
        <f>'Export '!H6</f>
        <v>3217.942</v>
      </c>
      <c r="I88" s="2">
        <f>'Export '!I6</f>
        <v>875.42600000000004</v>
      </c>
      <c r="J88" s="2">
        <f>'Export '!J6</f>
        <v>152.07499999999999</v>
      </c>
      <c r="K88" s="2">
        <f>'Export '!K6</f>
        <v>15.08</v>
      </c>
      <c r="L88" s="5">
        <f t="shared" si="49"/>
        <v>1315080987.7</v>
      </c>
      <c r="M88" s="100">
        <f t="shared" si="39"/>
        <v>8.2827231949039603E-14</v>
      </c>
      <c r="N88" s="100">
        <f t="shared" si="40"/>
        <v>5.0849035630081451E-16</v>
      </c>
      <c r="O88" s="100">
        <f t="shared" si="41"/>
        <v>8.1727209962918388E-16</v>
      </c>
      <c r="P88" s="100">
        <f t="shared" si="42"/>
        <v>2.8732025140203462E-15</v>
      </c>
      <c r="Q88" s="100">
        <f t="shared" si="43"/>
        <v>8.3405281519453902E-16</v>
      </c>
      <c r="R88" s="100">
        <f t="shared" si="44"/>
        <v>2.3224044971873028E-16</v>
      </c>
      <c r="S88" s="100">
        <f t="shared" si="45"/>
        <v>2.4469534805061645E-15</v>
      </c>
      <c r="T88" s="100">
        <f t="shared" si="46"/>
        <v>6.6568219614448926E-16</v>
      </c>
      <c r="U88" s="100">
        <f t="shared" si="47"/>
        <v>1.1563926588732021E-16</v>
      </c>
      <c r="V88" s="100">
        <f t="shared" si="48"/>
        <v>1.1466974384881072E-17</v>
      </c>
    </row>
    <row r="89" spans="1:32" x14ac:dyDescent="0.25">
      <c r="A89" s="9">
        <v>2000</v>
      </c>
      <c r="B89" s="2">
        <f>'Export '!B7</f>
        <v>113814.62300000001</v>
      </c>
      <c r="C89" s="2">
        <f>'Export '!C7</f>
        <v>17605.327000000001</v>
      </c>
      <c r="D89" s="2">
        <f>'Export '!D7</f>
        <v>2471.7530000000002</v>
      </c>
      <c r="E89" s="2">
        <f>'Export '!E7</f>
        <v>5711.1009999999997</v>
      </c>
      <c r="F89" s="2">
        <f>'Export '!F7</f>
        <v>1193.885</v>
      </c>
      <c r="G89" s="2">
        <f>'Export '!G7</f>
        <v>5</v>
      </c>
      <c r="H89" s="2">
        <f>'Export '!H7</f>
        <v>5354.585</v>
      </c>
      <c r="I89" s="2">
        <f>'Export '!I7</f>
        <v>2339.6970000000001</v>
      </c>
      <c r="J89" s="2">
        <f>'Export '!J7</f>
        <v>108.828</v>
      </c>
      <c r="K89" s="2">
        <f>'Export '!K7</f>
        <v>775.15</v>
      </c>
      <c r="L89" s="5">
        <f t="shared" si="49"/>
        <v>1383237562.3</v>
      </c>
      <c r="M89" s="100">
        <f t="shared" si="39"/>
        <v>8.2281327591157202E-14</v>
      </c>
      <c r="N89" s="100">
        <f t="shared" si="40"/>
        <v>1.2727623569393582E-14</v>
      </c>
      <c r="O89" s="100">
        <f t="shared" si="41"/>
        <v>1.7869331106726556E-15</v>
      </c>
      <c r="P89" s="100">
        <f t="shared" si="42"/>
        <v>4.1287925918551383E-15</v>
      </c>
      <c r="Q89" s="100">
        <f t="shared" si="43"/>
        <v>8.6310915242559562E-16</v>
      </c>
      <c r="R89" s="100">
        <f t="shared" si="44"/>
        <v>3.6147080850567505E-18</v>
      </c>
      <c r="S89" s="100">
        <f t="shared" si="45"/>
        <v>3.8710523383247198E-15</v>
      </c>
      <c r="T89" s="100">
        <f t="shared" si="46"/>
        <v>1.6914643324966046E-15</v>
      </c>
      <c r="U89" s="100">
        <f t="shared" si="47"/>
        <v>7.8676290296111211E-17</v>
      </c>
      <c r="V89" s="100">
        <f t="shared" si="48"/>
        <v>5.6038819442634799E-16</v>
      </c>
    </row>
    <row r="90" spans="1:32" x14ac:dyDescent="0.25">
      <c r="A90" s="9">
        <v>2001</v>
      </c>
      <c r="B90" s="2">
        <f>'Export '!B8</f>
        <v>122620.16499999999</v>
      </c>
      <c r="C90" s="2">
        <f>'Export '!C8</f>
        <v>3064.924</v>
      </c>
      <c r="D90" s="2">
        <f>'Export '!D8</f>
        <v>2053.9859999999999</v>
      </c>
      <c r="E90" s="2">
        <f>'Export '!E8</f>
        <v>7512.2740000000003</v>
      </c>
      <c r="F90" s="2">
        <f>'Export '!F8</f>
        <v>2154.9639999999999</v>
      </c>
      <c r="G90" s="2">
        <f>'Export '!G8</f>
        <v>31.073</v>
      </c>
      <c r="H90" s="2">
        <f>'Export '!H8</f>
        <v>3636.3420000000001</v>
      </c>
      <c r="I90" s="2">
        <f>'Export '!I8</f>
        <v>1136.491</v>
      </c>
      <c r="J90" s="2">
        <f>'Export '!J8</f>
        <v>42.970999999999997</v>
      </c>
      <c r="K90" s="2">
        <f>'Export '!K8</f>
        <v>11.916</v>
      </c>
      <c r="L90" s="5">
        <f t="shared" si="49"/>
        <v>1407732197.0999999</v>
      </c>
      <c r="M90" s="100">
        <f t="shared" si="39"/>
        <v>8.7104752773719173E-14</v>
      </c>
      <c r="N90" s="100">
        <f t="shared" si="40"/>
        <v>2.1772067203647822E-15</v>
      </c>
      <c r="O90" s="100">
        <f t="shared" si="41"/>
        <v>1.4590743922965716E-15</v>
      </c>
      <c r="P90" s="100">
        <f t="shared" si="42"/>
        <v>5.3364368702198241E-15</v>
      </c>
      <c r="Q90" s="100">
        <f t="shared" si="43"/>
        <v>1.5308053651392897E-15</v>
      </c>
      <c r="R90" s="100">
        <f t="shared" si="44"/>
        <v>2.2073090367622456E-17</v>
      </c>
      <c r="S90" s="100">
        <f t="shared" si="45"/>
        <v>2.5831205732816582E-15</v>
      </c>
      <c r="T90" s="100">
        <f t="shared" si="46"/>
        <v>8.0732045650531354E-16</v>
      </c>
      <c r="U90" s="100">
        <f t="shared" si="47"/>
        <v>3.0524982016126677E-17</v>
      </c>
      <c r="V90" s="100">
        <f t="shared" si="48"/>
        <v>8.4646781714217867E-18</v>
      </c>
    </row>
    <row r="91" spans="1:32" x14ac:dyDescent="0.25">
      <c r="A91" s="9">
        <v>2002</v>
      </c>
      <c r="B91" s="2">
        <f>'Export '!B9</f>
        <v>139999.772</v>
      </c>
      <c r="C91" s="2">
        <f>'Export '!C9</f>
        <v>4487.0519999999997</v>
      </c>
      <c r="D91" s="2">
        <f>'Export '!D9</f>
        <v>3820.9009999999998</v>
      </c>
      <c r="E91" s="2">
        <f>'Export '!E9</f>
        <v>8014.8789999999999</v>
      </c>
      <c r="F91" s="2">
        <f>'Export '!F9</f>
        <v>1908.884</v>
      </c>
      <c r="G91" s="2">
        <f>'Export '!G9</f>
        <v>57.89</v>
      </c>
      <c r="H91" s="2">
        <f>'Export '!H9</f>
        <v>3186.9209999999998</v>
      </c>
      <c r="I91" s="2">
        <f>'Export '!I9</f>
        <v>1812.71</v>
      </c>
      <c r="J91" s="2">
        <f>'Export '!J9</f>
        <v>584.70899999999995</v>
      </c>
      <c r="K91" s="2">
        <f>'Export '!K9</f>
        <v>175.887</v>
      </c>
      <c r="L91" s="5">
        <f t="shared" si="49"/>
        <v>1450105165.8</v>
      </c>
      <c r="M91" s="100">
        <f t="shared" si="39"/>
        <v>9.654456469904674E-14</v>
      </c>
      <c r="N91" s="100">
        <f t="shared" si="40"/>
        <v>3.0942941972933146E-15</v>
      </c>
      <c r="O91" s="100">
        <f t="shared" si="41"/>
        <v>2.6349130325951701E-15</v>
      </c>
      <c r="P91" s="100">
        <f t="shared" si="42"/>
        <v>5.5271018882125823E-15</v>
      </c>
      <c r="Q91" s="100">
        <f t="shared" si="43"/>
        <v>1.3163762498197151E-15</v>
      </c>
      <c r="R91" s="100">
        <f t="shared" si="44"/>
        <v>3.9921242517650789E-17</v>
      </c>
      <c r="S91" s="100">
        <f t="shared" si="45"/>
        <v>2.1977171553911585E-15</v>
      </c>
      <c r="T91" s="100">
        <f t="shared" si="46"/>
        <v>1.2500541634854164E-15</v>
      </c>
      <c r="U91" s="100">
        <f t="shared" si="47"/>
        <v>4.0321834153140559E-16</v>
      </c>
      <c r="V91" s="100">
        <f t="shared" si="48"/>
        <v>1.212925821852141E-16</v>
      </c>
    </row>
    <row r="92" spans="1:32" x14ac:dyDescent="0.25">
      <c r="A92" s="9">
        <v>2003</v>
      </c>
      <c r="B92" s="2">
        <f>'Export '!B10</f>
        <v>133900.875</v>
      </c>
      <c r="C92" s="2">
        <f>'Export '!C10</f>
        <v>19788.723000000002</v>
      </c>
      <c r="D92" s="2">
        <f>'Export '!D10</f>
        <v>3166.5329999999999</v>
      </c>
      <c r="E92" s="2">
        <f>'Export '!E10</f>
        <v>8098.0749999999998</v>
      </c>
      <c r="F92" s="2">
        <f>'Export '!F10</f>
        <v>2811.7620000000002</v>
      </c>
      <c r="G92" s="2">
        <f>'Export '!G10</f>
        <v>118.14</v>
      </c>
      <c r="H92" s="2">
        <f>'Export '!H10</f>
        <v>4786.1270000000004</v>
      </c>
      <c r="I92" s="2">
        <f>'Export '!I10</f>
        <v>2216.67</v>
      </c>
      <c r="J92" s="2">
        <f>'Export '!J10</f>
        <v>1188.6600000000001</v>
      </c>
      <c r="K92" s="2">
        <f>'Export '!K10</f>
        <v>405.98200000000003</v>
      </c>
      <c r="L92" s="5">
        <f t="shared" si="49"/>
        <v>1476240024.2</v>
      </c>
      <c r="M92" s="100">
        <f t="shared" si="39"/>
        <v>9.0703999894978601E-14</v>
      </c>
      <c r="N92" s="100">
        <f t="shared" si="40"/>
        <v>1.3404814038099159E-14</v>
      </c>
      <c r="O92" s="100">
        <f t="shared" si="41"/>
        <v>2.1449987455231061E-15</v>
      </c>
      <c r="P92" s="100">
        <f t="shared" si="42"/>
        <v>5.4856086186854917E-15</v>
      </c>
      <c r="Q92" s="100">
        <f t="shared" si="43"/>
        <v>1.904678069898384E-15</v>
      </c>
      <c r="R92" s="100">
        <f t="shared" si="44"/>
        <v>8.0027636470581469E-17</v>
      </c>
      <c r="S92" s="100">
        <f t="shared" si="45"/>
        <v>3.2421062439312237E-15</v>
      </c>
      <c r="T92" s="100">
        <f t="shared" si="46"/>
        <v>1.501564761598475E-15</v>
      </c>
      <c r="U92" s="100">
        <f t="shared" si="47"/>
        <v>8.0519426415372757E-16</v>
      </c>
      <c r="V92" s="100">
        <f t="shared" si="48"/>
        <v>2.7501083383781625E-16</v>
      </c>
    </row>
    <row r="93" spans="1:32" x14ac:dyDescent="0.25">
      <c r="A93" s="9">
        <v>2004</v>
      </c>
      <c r="B93" s="2">
        <f>'Export '!B11</f>
        <v>121225.049</v>
      </c>
      <c r="C93" s="2">
        <f>'Export '!C11</f>
        <v>9137.0130000000008</v>
      </c>
      <c r="D93" s="2">
        <f>'Export '!D11</f>
        <v>2766.0450000000001</v>
      </c>
      <c r="E93" s="2">
        <f>'Export '!E11</f>
        <v>9867.768</v>
      </c>
      <c r="F93" s="2">
        <f>'Export '!F11</f>
        <v>3373.645</v>
      </c>
      <c r="G93" s="2">
        <f>'Export '!G11</f>
        <v>43.838999999999999</v>
      </c>
      <c r="H93" s="2">
        <f>'Export '!H11</f>
        <v>2349.5680000000002</v>
      </c>
      <c r="I93" s="2">
        <f>'Export '!I11</f>
        <v>4082.6990000000001</v>
      </c>
      <c r="J93" s="2">
        <f>'Export '!J11</f>
        <v>1165.6210000000001</v>
      </c>
      <c r="K93" s="2">
        <f>'Export '!K11</f>
        <v>1657.9580000000001</v>
      </c>
      <c r="L93" s="5">
        <f t="shared" si="49"/>
        <v>1521796218.7</v>
      </c>
      <c r="M93" s="100">
        <f t="shared" si="39"/>
        <v>7.9659186631148911E-14</v>
      </c>
      <c r="N93" s="100">
        <f t="shared" si="40"/>
        <v>6.0040975839756826E-15</v>
      </c>
      <c r="O93" s="100">
        <f t="shared" si="41"/>
        <v>1.8176185260618561E-15</v>
      </c>
      <c r="P93" s="100">
        <f t="shared" si="42"/>
        <v>6.4842899980587256E-15</v>
      </c>
      <c r="Q93" s="100">
        <f t="shared" si="43"/>
        <v>2.2168835475763953E-15</v>
      </c>
      <c r="R93" s="100">
        <f t="shared" si="44"/>
        <v>2.8807405000289474E-17</v>
      </c>
      <c r="S93" s="100">
        <f t="shared" si="45"/>
        <v>1.5439439072907719E-15</v>
      </c>
      <c r="T93" s="100">
        <f t="shared" si="46"/>
        <v>2.6828158394871426E-15</v>
      </c>
      <c r="U93" s="100">
        <f t="shared" si="47"/>
        <v>7.6595077953061022E-16</v>
      </c>
      <c r="V93" s="100">
        <f t="shared" si="48"/>
        <v>1.0894743853525387E-15</v>
      </c>
    </row>
    <row r="94" spans="1:32" x14ac:dyDescent="0.25">
      <c r="A94" s="9">
        <v>2005</v>
      </c>
      <c r="B94" s="2">
        <f>'Export '!B12</f>
        <v>223642.12100000001</v>
      </c>
      <c r="C94" s="2">
        <f>'Export '!C12</f>
        <v>8662.0779999999995</v>
      </c>
      <c r="D94" s="2">
        <f>'Export '!D12</f>
        <v>40472.629999999997</v>
      </c>
      <c r="E94" s="2">
        <f>'Export '!E12</f>
        <v>10787.387000000001</v>
      </c>
      <c r="F94" s="2">
        <f>'Export '!F12</f>
        <v>3603.9430000000002</v>
      </c>
      <c r="G94" s="2">
        <f>'Export '!G12</f>
        <v>99.183999999999997</v>
      </c>
      <c r="H94" s="2">
        <f>'Export '!H12</f>
        <v>3462.61</v>
      </c>
      <c r="I94" s="2">
        <f>'Export '!I12</f>
        <v>4882.4759999999997</v>
      </c>
      <c r="J94" s="2">
        <f>'Export '!J12</f>
        <v>913.94500000000005</v>
      </c>
      <c r="K94" s="2">
        <f>'Export '!K12</f>
        <v>1183.6300000000001</v>
      </c>
      <c r="L94" s="5">
        <f t="shared" si="49"/>
        <v>1570514731</v>
      </c>
      <c r="M94" s="100">
        <f t="shared" si="39"/>
        <v>1.4240052422660148E-13</v>
      </c>
      <c r="N94" s="100">
        <f t="shared" si="40"/>
        <v>5.5154388742884062E-15</v>
      </c>
      <c r="O94" s="100">
        <f t="shared" si="41"/>
        <v>2.5770296324587609E-14</v>
      </c>
      <c r="P94" s="100">
        <f t="shared" si="42"/>
        <v>6.8686952035981893E-15</v>
      </c>
      <c r="Q94" s="100">
        <f t="shared" si="43"/>
        <v>2.2947527513513021E-15</v>
      </c>
      <c r="R94" s="100">
        <f t="shared" si="44"/>
        <v>6.3153817052608092E-17</v>
      </c>
      <c r="S94" s="100">
        <f t="shared" si="45"/>
        <v>2.2047612363337967E-15</v>
      </c>
      <c r="T94" s="100">
        <f t="shared" si="46"/>
        <v>3.1088380794054456E-15</v>
      </c>
      <c r="U94" s="100">
        <f t="shared" si="47"/>
        <v>5.8193978188161291E-16</v>
      </c>
      <c r="V94" s="100">
        <f t="shared" si="48"/>
        <v>7.5365736891009151E-16</v>
      </c>
    </row>
    <row r="95" spans="1:32" x14ac:dyDescent="0.25">
      <c r="A95" s="9">
        <v>2006</v>
      </c>
      <c r="B95" s="2">
        <f>'Export '!B13</f>
        <v>201604.88399999999</v>
      </c>
      <c r="C95" s="2">
        <f>'Export '!C13</f>
        <v>26957.163</v>
      </c>
      <c r="D95" s="2">
        <f>'Export '!D13</f>
        <v>19333.048999999999</v>
      </c>
      <c r="E95" s="2">
        <f>'Export '!E13</f>
        <v>9169.4079999999994</v>
      </c>
      <c r="F95" s="2">
        <f>'Export '!F13</f>
        <v>2790.4609999999998</v>
      </c>
      <c r="G95" s="2">
        <f>'Export '!G13</f>
        <v>127.009</v>
      </c>
      <c r="H95" s="2">
        <f>'Export '!H13</f>
        <v>4842.7389999999996</v>
      </c>
      <c r="I95" s="2">
        <f>'Export '!I13</f>
        <v>5873.5709999999999</v>
      </c>
      <c r="J95" s="2">
        <f>'Export '!J13</f>
        <v>661.91499999999996</v>
      </c>
      <c r="K95" s="2">
        <f>'Export '!K13</f>
        <v>3472.1419999999998</v>
      </c>
      <c r="L95" s="5">
        <f t="shared" si="49"/>
        <v>1611715812.7</v>
      </c>
      <c r="M95" s="100">
        <f t="shared" si="39"/>
        <v>1.2508711673074966E-13</v>
      </c>
      <c r="N95" s="100">
        <f t="shared" si="40"/>
        <v>1.6725754495664133E-14</v>
      </c>
      <c r="O95" s="100">
        <f t="shared" si="41"/>
        <v>1.1995321289063134E-14</v>
      </c>
      <c r="P95" s="100">
        <f t="shared" si="42"/>
        <v>5.6892213427124607E-15</v>
      </c>
      <c r="Q95" s="100">
        <f t="shared" si="43"/>
        <v>1.7313604408492627E-15</v>
      </c>
      <c r="R95" s="100">
        <f t="shared" si="44"/>
        <v>7.8803594901281194E-17</v>
      </c>
      <c r="S95" s="100">
        <f t="shared" si="45"/>
        <v>3.0047102360355218E-15</v>
      </c>
      <c r="T95" s="100">
        <f t="shared" si="46"/>
        <v>3.6442969372872243E-15</v>
      </c>
      <c r="U95" s="100">
        <f t="shared" si="47"/>
        <v>4.1068964812794007E-16</v>
      </c>
      <c r="V95" s="100">
        <f t="shared" si="48"/>
        <v>2.1543140376487044E-15</v>
      </c>
    </row>
    <row r="96" spans="1:32" x14ac:dyDescent="0.25">
      <c r="A96" s="9">
        <v>2007</v>
      </c>
      <c r="B96" s="2">
        <f>'Export '!B14</f>
        <v>203838.53899999999</v>
      </c>
      <c r="C96" s="2">
        <f>'Export '!C14</f>
        <v>15495.832</v>
      </c>
      <c r="D96" s="2">
        <f>'Export '!D14</f>
        <v>23355.072</v>
      </c>
      <c r="E96" s="2">
        <f>'Export '!E14</f>
        <v>9096.4259999999995</v>
      </c>
      <c r="F96" s="2">
        <f>'Export '!F14</f>
        <v>1753.239</v>
      </c>
      <c r="G96" s="2">
        <f>'Export '!G14</f>
        <v>39.838000000000001</v>
      </c>
      <c r="H96" s="2">
        <f>'Export '!H14</f>
        <v>4369.1220000000003</v>
      </c>
      <c r="I96" s="2">
        <f>'Export '!I14</f>
        <v>4765.1090000000004</v>
      </c>
      <c r="J96" s="2">
        <f>'Export '!J14</f>
        <v>636.30600000000004</v>
      </c>
      <c r="K96" s="2">
        <f>'Export '!K14</f>
        <v>2543.3739999999998</v>
      </c>
      <c r="L96" s="5">
        <f t="shared" si="49"/>
        <v>1644961443.4000001</v>
      </c>
      <c r="M96" s="100">
        <f t="shared" si="39"/>
        <v>1.2391690991776834E-13</v>
      </c>
      <c r="N96" s="100">
        <f t="shared" si="40"/>
        <v>9.4201794590220855E-15</v>
      </c>
      <c r="O96" s="100">
        <f t="shared" si="41"/>
        <v>1.4197944938895946E-14</v>
      </c>
      <c r="P96" s="100">
        <f t="shared" si="42"/>
        <v>5.5298718620409935E-15</v>
      </c>
      <c r="Q96" s="100">
        <f t="shared" si="43"/>
        <v>1.0658237656781785E-15</v>
      </c>
      <c r="R96" s="100">
        <f t="shared" si="44"/>
        <v>2.4218196821475726E-17</v>
      </c>
      <c r="S96" s="100">
        <f t="shared" si="45"/>
        <v>2.656063470381035E-15</v>
      </c>
      <c r="T96" s="100">
        <f t="shared" si="46"/>
        <v>2.896790693252306E-15</v>
      </c>
      <c r="U96" s="100">
        <f t="shared" si="47"/>
        <v>3.868212246268872E-16</v>
      </c>
      <c r="V96" s="100">
        <f t="shared" si="48"/>
        <v>1.5461602520865503E-15</v>
      </c>
    </row>
    <row r="97" spans="1:28" x14ac:dyDescent="0.25">
      <c r="A97" s="9">
        <v>2008</v>
      </c>
      <c r="B97" s="2">
        <f>'Export '!B15</f>
        <v>285060.304</v>
      </c>
      <c r="C97" s="2">
        <f>'Export '!C15</f>
        <v>4538.6940000000004</v>
      </c>
      <c r="D97" s="2">
        <f>'Export '!D15</f>
        <v>13151.753000000001</v>
      </c>
      <c r="E97" s="2">
        <f>'Export '!E15</f>
        <v>7459.3090000000002</v>
      </c>
      <c r="F97" s="2">
        <f>'Export '!F15</f>
        <v>2100.1179999999999</v>
      </c>
      <c r="G97" s="2">
        <f>'Export '!G15</f>
        <v>65.822999999999993</v>
      </c>
      <c r="H97" s="2">
        <f>'Export '!H15</f>
        <v>6370.3559999999998</v>
      </c>
      <c r="I97" s="2">
        <f>'Export '!I15</f>
        <v>5352.5020000000004</v>
      </c>
      <c r="J97" s="2">
        <f>'Export '!J15</f>
        <v>326.99900000000002</v>
      </c>
      <c r="K97" s="2">
        <f>'Export '!K15</f>
        <v>1697.28</v>
      </c>
      <c r="L97" s="5">
        <f t="shared" si="49"/>
        <v>1661416995.7</v>
      </c>
      <c r="M97" s="100">
        <f t="shared" si="39"/>
        <v>1.7157661486416683E-13</v>
      </c>
      <c r="N97" s="100">
        <f t="shared" si="40"/>
        <v>2.7318210971398697E-15</v>
      </c>
      <c r="O97" s="100">
        <f t="shared" si="41"/>
        <v>7.9159855918404214E-15</v>
      </c>
      <c r="P97" s="100">
        <f t="shared" si="42"/>
        <v>4.4897271541737126E-15</v>
      </c>
      <c r="Q97" s="100">
        <f t="shared" si="43"/>
        <v>1.2640523152438098E-15</v>
      </c>
      <c r="R97" s="100">
        <f t="shared" si="44"/>
        <v>3.9618590739326694E-17</v>
      </c>
      <c r="S97" s="100">
        <f t="shared" si="45"/>
        <v>3.8342908592409068E-15</v>
      </c>
      <c r="T97" s="100">
        <f t="shared" si="46"/>
        <v>3.2216487575684428E-15</v>
      </c>
      <c r="U97" s="100">
        <f t="shared" si="47"/>
        <v>1.9681934207145058E-16</v>
      </c>
      <c r="V97" s="100">
        <f t="shared" si="48"/>
        <v>1.0215857935682725E-15</v>
      </c>
    </row>
    <row r="98" spans="1:28" x14ac:dyDescent="0.25">
      <c r="A98" s="9">
        <v>2009</v>
      </c>
      <c r="B98" s="2">
        <f>'Export '!B16</f>
        <v>320117.47100000002</v>
      </c>
      <c r="C98" s="2">
        <f>'Export '!C16</f>
        <v>23512.376</v>
      </c>
      <c r="D98" s="2">
        <f>'Export '!D16</f>
        <v>10230.421</v>
      </c>
      <c r="E98" s="2">
        <f>'Export '!E16</f>
        <v>5896.8149999999996</v>
      </c>
      <c r="F98" s="2">
        <f>'Export '!F16</f>
        <v>3821.5880000000002</v>
      </c>
      <c r="G98" s="2">
        <f>'Export '!G16</f>
        <v>64.28</v>
      </c>
      <c r="H98" s="2">
        <f>'Export '!H16</f>
        <v>8189.8770000000004</v>
      </c>
      <c r="I98" s="2">
        <f>'Export '!I16</f>
        <v>5394.08</v>
      </c>
      <c r="J98" s="2">
        <f>'Export '!J16</f>
        <v>543.89499999999998</v>
      </c>
      <c r="K98" s="2">
        <f>'Export '!K16</f>
        <v>7579.2250000000004</v>
      </c>
      <c r="L98" s="5">
        <f t="shared" si="49"/>
        <v>1612412045.3</v>
      </c>
      <c r="M98" s="100">
        <f t="shared" si="39"/>
        <v>1.9853329174332733E-13</v>
      </c>
      <c r="N98" s="100">
        <f t="shared" si="40"/>
        <v>1.4582113839037568E-14</v>
      </c>
      <c r="O98" s="100">
        <f t="shared" si="41"/>
        <v>6.3447932120207916E-15</v>
      </c>
      <c r="P98" s="100">
        <f t="shared" si="42"/>
        <v>3.6571390155441676E-15</v>
      </c>
      <c r="Q98" s="100">
        <f t="shared" si="43"/>
        <v>2.3701063330179779E-15</v>
      </c>
      <c r="R98" s="100">
        <f t="shared" si="44"/>
        <v>3.9865740390224065E-17</v>
      </c>
      <c r="S98" s="100">
        <f t="shared" si="45"/>
        <v>5.0792705399792641E-15</v>
      </c>
      <c r="T98" s="100">
        <f t="shared" si="46"/>
        <v>3.3453483653406942E-15</v>
      </c>
      <c r="U98" s="100">
        <f t="shared" si="47"/>
        <v>3.3731762398165705E-16</v>
      </c>
      <c r="V98" s="100">
        <f t="shared" si="48"/>
        <v>4.7005509677830737E-15</v>
      </c>
    </row>
    <row r="99" spans="1:28" x14ac:dyDescent="0.25">
      <c r="A99" s="9">
        <v>2010</v>
      </c>
      <c r="B99" s="2">
        <f>'Export '!B17</f>
        <v>460494.897</v>
      </c>
      <c r="C99" s="2">
        <f>'Export '!C17</f>
        <v>16530.881000000001</v>
      </c>
      <c r="D99" s="2">
        <f>'Export '!D17</f>
        <v>22935.698</v>
      </c>
      <c r="E99" s="2">
        <f>'Export '!E17</f>
        <v>6648.366</v>
      </c>
      <c r="F99" s="2">
        <f>'Export '!F17</f>
        <v>4744.9129999999996</v>
      </c>
      <c r="G99" s="2">
        <f>'Export '!G17</f>
        <v>16.800999999999998</v>
      </c>
      <c r="H99" s="2">
        <f>'Export '!H17</f>
        <v>6118.2539999999999</v>
      </c>
      <c r="I99" s="2">
        <f>'Export '!I17</f>
        <v>3773.7040000000002</v>
      </c>
      <c r="J99" s="2">
        <f>'Export '!J17</f>
        <v>7637.85</v>
      </c>
      <c r="K99" s="2">
        <f>'Export '!K17</f>
        <v>2969.4949999999999</v>
      </c>
      <c r="L99" s="5">
        <f t="shared" si="49"/>
        <v>1662131000</v>
      </c>
      <c r="M99" s="100">
        <f t="shared" si="39"/>
        <v>2.7705090453159229E-13</v>
      </c>
      <c r="N99" s="100">
        <f t="shared" si="40"/>
        <v>9.9455945409838349E-15</v>
      </c>
      <c r="O99" s="100">
        <f t="shared" si="41"/>
        <v>1.3798971320551751E-14</v>
      </c>
      <c r="P99" s="100">
        <f t="shared" si="42"/>
        <v>3.9999049413072735E-15</v>
      </c>
      <c r="Q99" s="100">
        <f t="shared" si="43"/>
        <v>2.8547166258255214E-15</v>
      </c>
      <c r="R99" s="100">
        <f t="shared" si="44"/>
        <v>1.0108108205670912E-17</v>
      </c>
      <c r="S99" s="100">
        <f t="shared" si="45"/>
        <v>3.6809697911897438E-15</v>
      </c>
      <c r="T99" s="100">
        <f t="shared" si="46"/>
        <v>2.2704010694704572E-15</v>
      </c>
      <c r="U99" s="100">
        <f t="shared" si="47"/>
        <v>4.595215419241925E-15</v>
      </c>
      <c r="V99" s="100">
        <f t="shared" si="48"/>
        <v>1.7865589415034073E-15</v>
      </c>
    </row>
    <row r="100" spans="1:28" x14ac:dyDescent="0.25">
      <c r="A100" s="9">
        <v>2011</v>
      </c>
      <c r="B100" s="2">
        <f>'Export '!B18</f>
        <v>512881.13900000002</v>
      </c>
      <c r="C100" s="2">
        <f>'Export '!C18</f>
        <v>40345.775000000001</v>
      </c>
      <c r="D100" s="2">
        <f>'Export '!D18</f>
        <v>34778.953000000001</v>
      </c>
      <c r="E100" s="2">
        <f>'Export '!E18</f>
        <v>7011.3670000000002</v>
      </c>
      <c r="F100" s="2">
        <f>'Export '!F18</f>
        <v>5756.7150000000001</v>
      </c>
      <c r="G100" s="2">
        <f>'Export '!G18</f>
        <v>24.05</v>
      </c>
      <c r="H100" s="2">
        <f>'Export '!H18</f>
        <v>5117.3140000000003</v>
      </c>
      <c r="I100" s="2">
        <f>'Export '!I18</f>
        <v>4107.6120000000001</v>
      </c>
      <c r="J100" s="2">
        <f>'Export '!J18</f>
        <v>589.03800000000001</v>
      </c>
      <c r="K100" s="2">
        <f>'Export '!K18</f>
        <v>3565.8119999999999</v>
      </c>
      <c r="L100" s="5">
        <f t="shared" si="49"/>
        <v>1714342174.8</v>
      </c>
      <c r="M100" s="100">
        <f t="shared" si="39"/>
        <v>2.9917081113625068E-13</v>
      </c>
      <c r="N100" s="100">
        <f t="shared" si="40"/>
        <v>2.3534260308743124E-14</v>
      </c>
      <c r="O100" s="100">
        <f t="shared" si="41"/>
        <v>2.0287054423109795E-14</v>
      </c>
      <c r="P100" s="100">
        <f t="shared" si="42"/>
        <v>4.0898293835756364E-15</v>
      </c>
      <c r="Q100" s="100">
        <f t="shared" si="43"/>
        <v>3.3579731541467766E-15</v>
      </c>
      <c r="R100" s="100">
        <f t="shared" si="44"/>
        <v>1.4028704627071164E-17</v>
      </c>
      <c r="S100" s="100">
        <f t="shared" si="45"/>
        <v>2.9850015214127255E-15</v>
      </c>
      <c r="T100" s="100">
        <f t="shared" si="46"/>
        <v>2.3960280860961758E-15</v>
      </c>
      <c r="U100" s="100">
        <f t="shared" si="47"/>
        <v>3.4359418362248415E-16</v>
      </c>
      <c r="V100" s="100">
        <f t="shared" si="48"/>
        <v>2.0799884949549221E-15</v>
      </c>
    </row>
    <row r="101" spans="1:28" x14ac:dyDescent="0.25">
      <c r="A101" s="9">
        <v>2012</v>
      </c>
      <c r="B101" s="2">
        <f>'Export '!B19</f>
        <v>390624.11700000003</v>
      </c>
      <c r="C101" s="2">
        <f>'Export '!C19</f>
        <v>16355.771000000001</v>
      </c>
      <c r="D101" s="2">
        <f>'Export '!D19</f>
        <v>27694.620999999999</v>
      </c>
      <c r="E101" s="2">
        <f>'Export '!E19</f>
        <v>10133.678</v>
      </c>
      <c r="F101" s="2">
        <f>'Export '!F19</f>
        <v>5354.4359999999997</v>
      </c>
      <c r="G101" s="2">
        <f>'Export '!G19</f>
        <v>93.474999999999994</v>
      </c>
      <c r="H101" s="2">
        <f>'Export '!H19</f>
        <v>5855.33</v>
      </c>
      <c r="I101" s="2">
        <f>'Export '!I19</f>
        <v>4324.1779999999999</v>
      </c>
      <c r="J101" s="2">
        <f>'Export '!J19</f>
        <v>869.44</v>
      </c>
      <c r="K101" s="2">
        <f>'Export '!K19</f>
        <v>4979.91</v>
      </c>
      <c r="L101" s="5">
        <f t="shared" si="49"/>
        <v>1744265542.3</v>
      </c>
      <c r="M101" s="100">
        <f t="shared" si="39"/>
        <v>2.2394762008823526E-13</v>
      </c>
      <c r="N101" s="100">
        <f t="shared" si="40"/>
        <v>9.37688133105764E-15</v>
      </c>
      <c r="O101" s="100">
        <f t="shared" si="41"/>
        <v>1.5877525714050217E-14</v>
      </c>
      <c r="P101" s="100">
        <f t="shared" si="42"/>
        <v>5.8097105940863028E-15</v>
      </c>
      <c r="Q101" s="100">
        <f t="shared" si="43"/>
        <v>3.0697367288122917E-15</v>
      </c>
      <c r="R101" s="100">
        <f t="shared" si="44"/>
        <v>5.3589890835510775E-17</v>
      </c>
      <c r="S101" s="100">
        <f t="shared" si="45"/>
        <v>3.3569028671397841E-15</v>
      </c>
      <c r="T101" s="100">
        <f t="shared" si="46"/>
        <v>2.4790823960772113E-15</v>
      </c>
      <c r="U101" s="100">
        <f t="shared" si="47"/>
        <v>4.9845621490266374E-16</v>
      </c>
      <c r="V101" s="100">
        <f t="shared" si="48"/>
        <v>2.8550182751609354E-15</v>
      </c>
    </row>
    <row r="102" spans="1:28" x14ac:dyDescent="0.25">
      <c r="A102" s="9">
        <v>2013</v>
      </c>
      <c r="B102" s="2">
        <f>'Export '!B20</f>
        <v>319148.24900000001</v>
      </c>
      <c r="C102" s="2">
        <f>'Export '!C20</f>
        <v>22453.870999999999</v>
      </c>
      <c r="D102" s="2">
        <f>'Export '!D20</f>
        <v>13669.82</v>
      </c>
      <c r="E102" s="2">
        <f>'Export '!E20</f>
        <v>10581.567999999999</v>
      </c>
      <c r="F102" s="2">
        <f>'Export '!F20</f>
        <v>5818.3320000000003</v>
      </c>
      <c r="G102" s="2" t="str">
        <f>'Export '!G20</f>
        <v>..</v>
      </c>
      <c r="H102" s="2">
        <f>'Export '!H20</f>
        <v>8566.9279999999999</v>
      </c>
      <c r="I102" s="2">
        <f>'Export '!I20</f>
        <v>3543.1779999999999</v>
      </c>
      <c r="J102" s="2">
        <f>'Export '!J20</f>
        <v>1918.066</v>
      </c>
      <c r="K102" s="2">
        <f>'Export '!K20</f>
        <v>4176.4430000000002</v>
      </c>
      <c r="L102" s="5">
        <f t="shared" si="49"/>
        <v>1782954541.4000001</v>
      </c>
      <c r="M102" s="100">
        <f t="shared" si="39"/>
        <v>1.789996556779291E-13</v>
      </c>
      <c r="N102" s="100">
        <f t="shared" si="40"/>
        <v>1.2593630672360786E-14</v>
      </c>
      <c r="O102" s="100">
        <f t="shared" si="41"/>
        <v>7.6669481372566408E-15</v>
      </c>
      <c r="P102" s="100">
        <f t="shared" si="42"/>
        <v>5.9348501345924442E-15</v>
      </c>
      <c r="Q102" s="100">
        <f t="shared" si="43"/>
        <v>3.2633092234821463E-15</v>
      </c>
      <c r="R102" s="100" t="e">
        <f t="shared" si="44"/>
        <v>#VALUE!</v>
      </c>
      <c r="S102" s="100">
        <f t="shared" si="45"/>
        <v>4.8049054538839403E-15</v>
      </c>
      <c r="T102" s="100">
        <f t="shared" si="46"/>
        <v>1.9872508904337228E-15</v>
      </c>
      <c r="U102" s="100">
        <f t="shared" si="47"/>
        <v>1.075779530808401E-15</v>
      </c>
      <c r="V102" s="100">
        <f t="shared" si="48"/>
        <v>2.3424282016302E-15</v>
      </c>
    </row>
    <row r="103" spans="1:28" x14ac:dyDescent="0.25">
      <c r="A103" s="9">
        <v>2014</v>
      </c>
      <c r="B103" s="2">
        <f>'Export '!B21</f>
        <v>586318.92700000003</v>
      </c>
      <c r="C103" s="2">
        <f>'Export '!C21</f>
        <v>9014.9860000000008</v>
      </c>
      <c r="D103" s="2">
        <f>'Export '!D21</f>
        <v>34407.521999999997</v>
      </c>
      <c r="E103" s="2">
        <f>'Export '!E21</f>
        <v>8328.5740000000005</v>
      </c>
      <c r="F103" s="2">
        <f>'Export '!F21</f>
        <v>5475.991</v>
      </c>
      <c r="G103" s="2">
        <f>'Export '!G21</f>
        <v>57.825000000000003</v>
      </c>
      <c r="H103" s="2">
        <f>'Export '!H21</f>
        <v>7071.107</v>
      </c>
      <c r="I103" s="2">
        <f>'Export '!I21</f>
        <v>4996.768</v>
      </c>
      <c r="J103" s="2">
        <f>'Export '!J21</f>
        <v>1355.67</v>
      </c>
      <c r="K103" s="2">
        <f>'Export '!K21</f>
        <v>7569.598</v>
      </c>
      <c r="L103" s="5">
        <f t="shared" si="49"/>
        <v>1827045093</v>
      </c>
      <c r="M103" s="100">
        <f t="shared" si="39"/>
        <v>3.2091103238030483E-13</v>
      </c>
      <c r="N103" s="100">
        <f t="shared" si="40"/>
        <v>4.9341891092558825E-15</v>
      </c>
      <c r="O103" s="100">
        <f t="shared" si="41"/>
        <v>1.8832333220360206E-14</v>
      </c>
      <c r="P103" s="100">
        <f t="shared" si="42"/>
        <v>4.5584939484577901E-15</v>
      </c>
      <c r="Q103" s="100">
        <f t="shared" si="43"/>
        <v>2.9971843721757556E-15</v>
      </c>
      <c r="R103" s="100">
        <f t="shared" si="44"/>
        <v>3.1649465150885577E-17</v>
      </c>
      <c r="S103" s="100">
        <f t="shared" si="45"/>
        <v>3.8702421889266419E-15</v>
      </c>
      <c r="T103" s="100">
        <f t="shared" si="46"/>
        <v>2.7348903533603156E-15</v>
      </c>
      <c r="U103" s="100">
        <f t="shared" si="47"/>
        <v>7.4200139076698754E-16</v>
      </c>
      <c r="V103" s="100">
        <f t="shared" si="48"/>
        <v>4.1430821981359823E-15</v>
      </c>
    </row>
    <row r="104" spans="1:28" x14ac:dyDescent="0.25">
      <c r="A104" s="10">
        <v>2015</v>
      </c>
      <c r="B104" s="2">
        <f>'Export '!B22</f>
        <v>364717.93900000001</v>
      </c>
      <c r="C104" s="2">
        <f>'Export '!C22</f>
        <v>9178.1890000000003</v>
      </c>
      <c r="D104" s="2">
        <f>'Export '!D22</f>
        <v>13690.258</v>
      </c>
      <c r="E104" s="2">
        <f>'Export '!E22</f>
        <v>8309.6569999999992</v>
      </c>
      <c r="F104" s="2">
        <f>'Export '!F22</f>
        <v>6056.2889999999998</v>
      </c>
      <c r="G104" s="2">
        <f>'Export '!G22</f>
        <v>74.248999999999995</v>
      </c>
      <c r="H104" s="2">
        <f>'Export '!H22</f>
        <v>6430.009</v>
      </c>
      <c r="I104" s="2">
        <f>'Export '!I22</f>
        <v>3459.0329999999999</v>
      </c>
      <c r="J104" s="2">
        <f>'Export '!J22</f>
        <v>1635.471</v>
      </c>
      <c r="K104" s="2">
        <f>'Export '!K22</f>
        <v>3213.6460000000002</v>
      </c>
      <c r="L104" s="5">
        <f t="shared" si="49"/>
        <v>1846745549.3</v>
      </c>
      <c r="M104" s="100">
        <f t="shared" si="39"/>
        <v>1.9749225286517927E-13</v>
      </c>
      <c r="N104" s="100">
        <f t="shared" si="40"/>
        <v>4.9699261511576129E-15</v>
      </c>
      <c r="O104" s="100">
        <f t="shared" si="41"/>
        <v>7.4131804488112768E-15</v>
      </c>
      <c r="P104" s="100">
        <f t="shared" si="42"/>
        <v>4.4996220530487998E-15</v>
      </c>
      <c r="Q104" s="100">
        <f t="shared" si="43"/>
        <v>3.2794387956129675E-15</v>
      </c>
      <c r="R104" s="100">
        <f t="shared" si="44"/>
        <v>4.0205322291500157E-17</v>
      </c>
      <c r="S104" s="100">
        <f t="shared" si="45"/>
        <v>3.4818056025299555E-15</v>
      </c>
      <c r="T104" s="100">
        <f t="shared" si="46"/>
        <v>1.8730425538651657E-15</v>
      </c>
      <c r="U104" s="100">
        <f t="shared" si="47"/>
        <v>8.8559628619108758E-16</v>
      </c>
      <c r="V104" s="100">
        <f t="shared" si="48"/>
        <v>1.740167182868326E-15</v>
      </c>
    </row>
    <row r="105" spans="1:28" x14ac:dyDescent="0.25">
      <c r="A105" t="s">
        <v>41</v>
      </c>
      <c r="B105" s="14"/>
      <c r="C105" s="15"/>
      <c r="D105" s="16"/>
    </row>
    <row r="107" spans="1:28" ht="72.75" customHeight="1" x14ac:dyDescent="0.25">
      <c r="A107" s="112" t="s">
        <v>114</v>
      </c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X107" s="76" t="s">
        <v>20</v>
      </c>
      <c r="Y107" s="81"/>
      <c r="Z107" s="81"/>
      <c r="AA107" s="78" t="s">
        <v>3</v>
      </c>
      <c r="AB107" s="76" t="s">
        <v>21</v>
      </c>
    </row>
    <row r="108" spans="1:28" ht="60" x14ac:dyDescent="0.25">
      <c r="A108" s="11" t="s">
        <v>0</v>
      </c>
      <c r="B108" s="80" t="s">
        <v>94</v>
      </c>
      <c r="C108" s="80" t="s">
        <v>95</v>
      </c>
      <c r="D108" s="80" t="s">
        <v>96</v>
      </c>
      <c r="E108" s="80" t="s">
        <v>97</v>
      </c>
      <c r="F108" s="80" t="s">
        <v>98</v>
      </c>
      <c r="G108" s="80" t="s">
        <v>99</v>
      </c>
      <c r="H108" s="80" t="s">
        <v>100</v>
      </c>
      <c r="I108" s="80" t="s">
        <v>101</v>
      </c>
      <c r="J108" s="80" t="s">
        <v>102</v>
      </c>
      <c r="K108" s="80" t="s">
        <v>103</v>
      </c>
      <c r="L108" s="12" t="s">
        <v>2</v>
      </c>
      <c r="M108" s="13" t="s">
        <v>104</v>
      </c>
      <c r="N108" s="75" t="s">
        <v>105</v>
      </c>
      <c r="O108" s="75" t="s">
        <v>106</v>
      </c>
      <c r="P108" s="75" t="s">
        <v>107</v>
      </c>
      <c r="Q108" s="75" t="s">
        <v>108</v>
      </c>
      <c r="R108" s="75" t="s">
        <v>109</v>
      </c>
      <c r="S108" s="75" t="s">
        <v>110</v>
      </c>
      <c r="T108" s="74" t="s">
        <v>111</v>
      </c>
      <c r="U108" s="75" t="s">
        <v>112</v>
      </c>
      <c r="V108" s="75" t="s">
        <v>113</v>
      </c>
      <c r="AA108" s="35"/>
    </row>
    <row r="109" spans="1:28" x14ac:dyDescent="0.25">
      <c r="A109" s="9">
        <v>1995</v>
      </c>
      <c r="B109" s="3">
        <f t="shared" ref="B109:K109" si="50">B7+B32</f>
        <v>302062.53200000001</v>
      </c>
      <c r="C109" s="3">
        <f t="shared" si="50"/>
        <v>87435.081000000006</v>
      </c>
      <c r="D109" s="3">
        <f t="shared" si="50"/>
        <v>17421.487000000001</v>
      </c>
      <c r="E109" s="3">
        <f t="shared" si="50"/>
        <v>6653.7030000000004</v>
      </c>
      <c r="F109" s="3">
        <f t="shared" si="50"/>
        <v>10558.449999999999</v>
      </c>
      <c r="G109" s="3">
        <f t="shared" si="50"/>
        <v>10512.567999999999</v>
      </c>
      <c r="H109" s="3">
        <f t="shared" si="50"/>
        <v>24591.019</v>
      </c>
      <c r="I109" s="3">
        <f t="shared" si="50"/>
        <v>32648.962</v>
      </c>
      <c r="J109" s="3">
        <f t="shared" si="50"/>
        <v>155383.40999999997</v>
      </c>
      <c r="K109" s="3" t="e">
        <f t="shared" si="50"/>
        <v>#VALUE!</v>
      </c>
      <c r="L109" s="5">
        <v>92507.277798198498</v>
      </c>
      <c r="M109" s="8">
        <f t="shared" ref="M109:M129" si="51">(B109/$L109)/1000</f>
        <v>3.2652839775367645E-3</v>
      </c>
      <c r="N109" s="8">
        <f t="shared" ref="N109:N129" si="52">(C109/$L109)/1000</f>
        <v>9.4516975400288708E-4</v>
      </c>
      <c r="O109" s="8">
        <f t="shared" ref="O109:O129" si="53">(D109/$L109)/1000</f>
        <v>1.883255827504122E-4</v>
      </c>
      <c r="P109" s="8">
        <f t="shared" ref="P109:P129" si="54">(E109/$L109)/1000</f>
        <v>7.1926265244933794E-5</v>
      </c>
      <c r="Q109" s="8">
        <f t="shared" ref="Q109:Q129" si="55">(F109/$L109)/1000</f>
        <v>1.1413642527707821E-4</v>
      </c>
      <c r="R109" s="8">
        <f t="shared" ref="R109:R129" si="56">(G109/$L109)/1000</f>
        <v>1.1364044267882157E-4</v>
      </c>
      <c r="S109" s="8">
        <f t="shared" ref="S109:S129" si="57">(H109/$L109)/1000</f>
        <v>2.6582793900437193E-4</v>
      </c>
      <c r="T109" s="8">
        <f t="shared" ref="T109:T129" si="58">(I109/$L109)/1000</f>
        <v>3.5293398289400115E-4</v>
      </c>
      <c r="U109" s="8">
        <f t="shared" ref="U109:U129" si="59">(J109/$L109)/1000</f>
        <v>1.6796884926066427E-3</v>
      </c>
      <c r="V109" s="8" t="e">
        <f t="shared" ref="V109:V129" si="60">(K109/$L109)/1000</f>
        <v>#VALUE!</v>
      </c>
    </row>
    <row r="110" spans="1:28" x14ac:dyDescent="0.25">
      <c r="A110" s="9">
        <v>1996</v>
      </c>
      <c r="B110" s="3">
        <f t="shared" ref="B110:K110" si="61">B8+B33</f>
        <v>311313.973</v>
      </c>
      <c r="C110" s="3">
        <f t="shared" si="61"/>
        <v>97732.267999999996</v>
      </c>
      <c r="D110" s="3">
        <f t="shared" si="61"/>
        <v>6851.2539999999999</v>
      </c>
      <c r="E110" s="3">
        <f t="shared" si="61"/>
        <v>5936.223</v>
      </c>
      <c r="F110" s="3">
        <f t="shared" si="61"/>
        <v>7741.6910000000007</v>
      </c>
      <c r="G110" s="3">
        <f t="shared" si="61"/>
        <v>3593.6279999999997</v>
      </c>
      <c r="H110" s="3">
        <f t="shared" si="61"/>
        <v>15850.623</v>
      </c>
      <c r="I110" s="3">
        <f t="shared" si="61"/>
        <v>32043.646999999997</v>
      </c>
      <c r="J110" s="3">
        <f t="shared" si="61"/>
        <v>86817.304999999993</v>
      </c>
      <c r="K110" s="3" t="e">
        <f t="shared" si="61"/>
        <v>#VALUE!</v>
      </c>
      <c r="L110" s="5">
        <v>97160.111573336981</v>
      </c>
      <c r="M110" s="8">
        <f t="shared" si="51"/>
        <v>3.2041335477987643E-3</v>
      </c>
      <c r="N110" s="8">
        <f t="shared" si="52"/>
        <v>1.0058887996050843E-3</v>
      </c>
      <c r="O110" s="8">
        <f t="shared" si="53"/>
        <v>7.0515089876452402E-5</v>
      </c>
      <c r="P110" s="8">
        <f t="shared" si="54"/>
        <v>6.1097325886861565E-5</v>
      </c>
      <c r="Q110" s="8">
        <f t="shared" si="55"/>
        <v>7.9679725297109516E-5</v>
      </c>
      <c r="R110" s="8">
        <f t="shared" si="56"/>
        <v>3.6986659873146706E-5</v>
      </c>
      <c r="S110" s="8">
        <f t="shared" si="57"/>
        <v>1.631392012969835E-4</v>
      </c>
      <c r="T110" s="8">
        <f t="shared" si="58"/>
        <v>3.2980249282457111E-4</v>
      </c>
      <c r="U110" s="8">
        <f t="shared" si="59"/>
        <v>8.9354884009648161E-4</v>
      </c>
      <c r="V110" s="8" t="e">
        <f t="shared" si="60"/>
        <v>#VALUE!</v>
      </c>
    </row>
    <row r="111" spans="1:28" x14ac:dyDescent="0.25">
      <c r="A111" s="9">
        <v>1997</v>
      </c>
      <c r="B111" s="3">
        <f t="shared" ref="B111:K111" si="62">B9+B34</f>
        <v>323369.728</v>
      </c>
      <c r="C111" s="3">
        <f t="shared" si="62"/>
        <v>89328.517999999996</v>
      </c>
      <c r="D111" s="3">
        <f t="shared" si="62"/>
        <v>9596.3839999999982</v>
      </c>
      <c r="E111" s="3">
        <f t="shared" si="62"/>
        <v>7516.2469999999994</v>
      </c>
      <c r="F111" s="3">
        <f t="shared" si="62"/>
        <v>10670.385</v>
      </c>
      <c r="G111" s="3">
        <f t="shared" si="62"/>
        <v>14813.041999999999</v>
      </c>
      <c r="H111" s="3">
        <f t="shared" si="62"/>
        <v>22878.856</v>
      </c>
      <c r="I111" s="3">
        <f t="shared" si="62"/>
        <v>33306.016000000003</v>
      </c>
      <c r="J111" s="3">
        <f t="shared" si="62"/>
        <v>65700.474000000002</v>
      </c>
      <c r="K111" s="3" t="e">
        <f t="shared" si="62"/>
        <v>#VALUE!</v>
      </c>
      <c r="L111" s="5">
        <v>106659.5079635281</v>
      </c>
      <c r="M111" s="8">
        <f t="shared" si="51"/>
        <v>3.0317946723565923E-3</v>
      </c>
      <c r="N111" s="8">
        <f t="shared" si="52"/>
        <v>8.3751106399764777E-4</v>
      </c>
      <c r="O111" s="8">
        <f t="shared" si="53"/>
        <v>8.9972138285894331E-5</v>
      </c>
      <c r="P111" s="8">
        <f t="shared" si="54"/>
        <v>7.0469545036436481E-5</v>
      </c>
      <c r="Q111" s="8">
        <f t="shared" si="55"/>
        <v>1.0004157344930474E-4</v>
      </c>
      <c r="R111" s="8">
        <f t="shared" si="56"/>
        <v>1.3888158948816148E-4</v>
      </c>
      <c r="S111" s="8">
        <f t="shared" si="57"/>
        <v>2.1450367095096065E-4</v>
      </c>
      <c r="T111" s="8">
        <f t="shared" si="58"/>
        <v>3.1226485698198508E-4</v>
      </c>
      <c r="U111" s="8">
        <f t="shared" si="59"/>
        <v>6.1598328413877638E-4</v>
      </c>
      <c r="V111" s="8" t="e">
        <f t="shared" si="60"/>
        <v>#VALUE!</v>
      </c>
    </row>
    <row r="112" spans="1:28" x14ac:dyDescent="0.25">
      <c r="A112" s="9">
        <v>1998</v>
      </c>
      <c r="B112" s="3">
        <f t="shared" ref="B112:K112" si="63">B10+B35</f>
        <v>312714.77100000001</v>
      </c>
      <c r="C112" s="3">
        <f t="shared" si="63"/>
        <v>79304.343999999997</v>
      </c>
      <c r="D112" s="3">
        <f t="shared" si="63"/>
        <v>14396.85</v>
      </c>
      <c r="E112" s="3">
        <f t="shared" si="63"/>
        <v>8188.2929999999997</v>
      </c>
      <c r="F112" s="3">
        <f t="shared" si="63"/>
        <v>11188.56</v>
      </c>
      <c r="G112" s="3" t="e">
        <f t="shared" si="63"/>
        <v>#VALUE!</v>
      </c>
      <c r="H112" s="3">
        <f t="shared" si="63"/>
        <v>17861.895</v>
      </c>
      <c r="I112" s="3">
        <f t="shared" si="63"/>
        <v>28083.085999999999</v>
      </c>
      <c r="J112" s="3">
        <f t="shared" si="63"/>
        <v>154936.549</v>
      </c>
      <c r="K112" s="3">
        <f t="shared" si="63"/>
        <v>9389.0570000000007</v>
      </c>
      <c r="L112" s="5">
        <v>98443.743190849113</v>
      </c>
      <c r="M112" s="8">
        <f t="shared" si="51"/>
        <v>3.1765835071280442E-3</v>
      </c>
      <c r="N112" s="8">
        <f t="shared" si="52"/>
        <v>8.0558033887695338E-4</v>
      </c>
      <c r="O112" s="8">
        <f t="shared" si="53"/>
        <v>1.4624443904057345E-4</v>
      </c>
      <c r="P112" s="8">
        <f t="shared" si="54"/>
        <v>8.3177383697465354E-5</v>
      </c>
      <c r="Q112" s="8">
        <f t="shared" si="55"/>
        <v>1.1365435361706195E-4</v>
      </c>
      <c r="R112" s="8" t="e">
        <f t="shared" si="56"/>
        <v>#VALUE!</v>
      </c>
      <c r="S112" s="8">
        <f t="shared" si="57"/>
        <v>1.814426638102518E-4</v>
      </c>
      <c r="T112" s="8">
        <f t="shared" si="58"/>
        <v>2.8527040002487912E-4</v>
      </c>
      <c r="U112" s="8">
        <f t="shared" si="59"/>
        <v>1.573858774342118E-3</v>
      </c>
      <c r="V112" s="8">
        <f t="shared" si="60"/>
        <v>9.5374847559359825E-5</v>
      </c>
    </row>
    <row r="113" spans="1:22" x14ac:dyDescent="0.25">
      <c r="A113" s="9">
        <v>1999</v>
      </c>
      <c r="B113" s="3">
        <f t="shared" ref="B113:K113" si="64">B11+B36</f>
        <v>219283.715</v>
      </c>
      <c r="C113" s="3">
        <f t="shared" si="64"/>
        <v>56629.019</v>
      </c>
      <c r="D113" s="3">
        <f t="shared" si="64"/>
        <v>7083.3040000000001</v>
      </c>
      <c r="E113" s="3">
        <f t="shared" si="64"/>
        <v>5905.9320000000007</v>
      </c>
      <c r="F113" s="3">
        <f t="shared" si="64"/>
        <v>9114.6489999999994</v>
      </c>
      <c r="G113" s="3">
        <f t="shared" si="64"/>
        <v>2154.6750000000002</v>
      </c>
      <c r="H113" s="3">
        <f t="shared" si="64"/>
        <v>16436.349999999999</v>
      </c>
      <c r="I113" s="3">
        <f t="shared" si="64"/>
        <v>22889.812999999998</v>
      </c>
      <c r="J113" s="3">
        <f t="shared" si="64"/>
        <v>33701.142999999996</v>
      </c>
      <c r="K113" s="3">
        <f t="shared" si="64"/>
        <v>5384.3519999999999</v>
      </c>
      <c r="L113" s="5">
        <v>86186.156584381664</v>
      </c>
      <c r="M113" s="8">
        <f t="shared" si="51"/>
        <v>2.5443032116800272E-3</v>
      </c>
      <c r="N113" s="8">
        <f t="shared" si="52"/>
        <v>6.5705469699831238E-4</v>
      </c>
      <c r="O113" s="8">
        <f t="shared" si="53"/>
        <v>8.2186099029314536E-5</v>
      </c>
      <c r="P113" s="8">
        <f t="shared" si="54"/>
        <v>6.8525297264157746E-5</v>
      </c>
      <c r="Q113" s="8">
        <f t="shared" si="55"/>
        <v>1.0575537141021232E-4</v>
      </c>
      <c r="R113" s="8">
        <f t="shared" si="56"/>
        <v>2.5000244649387955E-5</v>
      </c>
      <c r="S113" s="8">
        <f t="shared" si="57"/>
        <v>1.9070754111082537E-4</v>
      </c>
      <c r="T113" s="8">
        <f t="shared" si="58"/>
        <v>2.6558572637578324E-4</v>
      </c>
      <c r="U113" s="8">
        <f t="shared" si="59"/>
        <v>3.9102733357188816E-4</v>
      </c>
      <c r="V113" s="8">
        <f t="shared" si="60"/>
        <v>6.2473513304058068E-5</v>
      </c>
    </row>
    <row r="114" spans="1:22" x14ac:dyDescent="0.25">
      <c r="A114" s="9">
        <v>2000</v>
      </c>
      <c r="B114" s="3">
        <f t="shared" ref="B114:K114" si="65">B12+B37</f>
        <v>241705.13099999999</v>
      </c>
      <c r="C114" s="3">
        <f t="shared" si="65"/>
        <v>79704.309000000008</v>
      </c>
      <c r="D114" s="3">
        <f t="shared" si="65"/>
        <v>7580.380000000001</v>
      </c>
      <c r="E114" s="3">
        <f t="shared" si="65"/>
        <v>8888.1350000000002</v>
      </c>
      <c r="F114" s="3">
        <f t="shared" si="65"/>
        <v>10001.82</v>
      </c>
      <c r="G114" s="3">
        <f t="shared" si="65"/>
        <v>3403.9490000000001</v>
      </c>
      <c r="H114" s="3">
        <f t="shared" si="65"/>
        <v>21144.891</v>
      </c>
      <c r="I114" s="3">
        <f t="shared" si="65"/>
        <v>25728.985000000001</v>
      </c>
      <c r="J114" s="3">
        <f t="shared" si="65"/>
        <v>34418.964</v>
      </c>
      <c r="K114" s="3">
        <f t="shared" si="65"/>
        <v>9337.9879999999994</v>
      </c>
      <c r="L114" s="5">
        <v>99886.577575544405</v>
      </c>
      <c r="M114" s="8">
        <f t="shared" si="51"/>
        <v>2.4197959011779931E-3</v>
      </c>
      <c r="N114" s="8">
        <f t="shared" si="52"/>
        <v>7.9794814212870077E-4</v>
      </c>
      <c r="O114" s="8">
        <f t="shared" si="53"/>
        <v>7.5889876137431435E-5</v>
      </c>
      <c r="P114" s="8">
        <f t="shared" si="54"/>
        <v>8.8982275854610065E-5</v>
      </c>
      <c r="Q114" s="8">
        <f t="shared" si="55"/>
        <v>1.0013177188332041E-4</v>
      </c>
      <c r="R114" s="8">
        <f t="shared" si="56"/>
        <v>3.4078142255155221E-5</v>
      </c>
      <c r="S114" s="8">
        <f t="shared" si="57"/>
        <v>2.1168901281063592E-4</v>
      </c>
      <c r="T114" s="8">
        <f t="shared" si="58"/>
        <v>2.575820057558897E-4</v>
      </c>
      <c r="U114" s="8">
        <f t="shared" si="59"/>
        <v>3.4458047152500419E-4</v>
      </c>
      <c r="V114" s="8">
        <f t="shared" si="60"/>
        <v>9.3485913990172111E-5</v>
      </c>
    </row>
    <row r="115" spans="1:22" x14ac:dyDescent="0.25">
      <c r="A115" s="9">
        <v>2001</v>
      </c>
      <c r="B115" s="3">
        <f t="shared" ref="B115:K115" si="66">B13+B38</f>
        <v>284577.10599999997</v>
      </c>
      <c r="C115" s="3">
        <f t="shared" si="66"/>
        <v>56429.921000000002</v>
      </c>
      <c r="D115" s="3">
        <f t="shared" si="66"/>
        <v>8029.0069999999996</v>
      </c>
      <c r="E115" s="3">
        <f t="shared" si="66"/>
        <v>11171.472</v>
      </c>
      <c r="F115" s="3">
        <f t="shared" si="66"/>
        <v>9561.5859999999993</v>
      </c>
      <c r="G115" s="3">
        <f t="shared" si="66"/>
        <v>2600.9259999999999</v>
      </c>
      <c r="H115" s="3">
        <f t="shared" si="66"/>
        <v>22982.159</v>
      </c>
      <c r="I115" s="3">
        <f t="shared" si="66"/>
        <v>24026.735999999997</v>
      </c>
      <c r="J115" s="3">
        <f t="shared" si="66"/>
        <v>42029.038</v>
      </c>
      <c r="K115" s="3">
        <f t="shared" si="66"/>
        <v>24306.706000000002</v>
      </c>
      <c r="L115" s="5">
        <v>98203.544965267793</v>
      </c>
      <c r="M115" s="8">
        <f t="shared" si="51"/>
        <v>2.8978292596326129E-3</v>
      </c>
      <c r="N115" s="8">
        <f t="shared" si="52"/>
        <v>5.7462203650548353E-4</v>
      </c>
      <c r="O115" s="8">
        <f t="shared" si="53"/>
        <v>8.1758830629176008E-5</v>
      </c>
      <c r="P115" s="8">
        <f t="shared" si="54"/>
        <v>1.1375833737927768E-4</v>
      </c>
      <c r="Q115" s="8">
        <f t="shared" si="55"/>
        <v>9.736497805024962E-5</v>
      </c>
      <c r="R115" s="8">
        <f t="shared" si="56"/>
        <v>2.6485052051022029E-5</v>
      </c>
      <c r="S115" s="8">
        <f t="shared" si="57"/>
        <v>2.3402575750323709E-4</v>
      </c>
      <c r="T115" s="8">
        <f t="shared" si="58"/>
        <v>2.4466261384451719E-4</v>
      </c>
      <c r="U115" s="8">
        <f t="shared" si="59"/>
        <v>4.2797882718861781E-4</v>
      </c>
      <c r="V115" s="8">
        <f t="shared" si="60"/>
        <v>2.4751352925799874E-4</v>
      </c>
    </row>
    <row r="116" spans="1:22" x14ac:dyDescent="0.25">
      <c r="A116" s="9">
        <v>2002</v>
      </c>
      <c r="B116" s="3">
        <f t="shared" ref="B116:K116" si="67">B14+B39</f>
        <v>281704.69900000002</v>
      </c>
      <c r="C116" s="3">
        <f t="shared" si="67"/>
        <v>53413.346000000005</v>
      </c>
      <c r="D116" s="3">
        <f t="shared" si="67"/>
        <v>7997.2649999999994</v>
      </c>
      <c r="E116" s="3">
        <f t="shared" si="67"/>
        <v>10129.380000000001</v>
      </c>
      <c r="F116" s="3">
        <f t="shared" si="67"/>
        <v>6904.6670000000004</v>
      </c>
      <c r="G116" s="3">
        <f t="shared" si="67"/>
        <v>4585.9750000000004</v>
      </c>
      <c r="H116" s="3">
        <f t="shared" si="67"/>
        <v>17981.484</v>
      </c>
      <c r="I116" s="3">
        <f t="shared" si="67"/>
        <v>30233.212</v>
      </c>
      <c r="J116" s="3">
        <f t="shared" si="67"/>
        <v>14786.861000000001</v>
      </c>
      <c r="K116" s="3">
        <f t="shared" si="67"/>
        <v>9809.6220000000012</v>
      </c>
      <c r="L116" s="5">
        <v>97933.392356425305</v>
      </c>
      <c r="M116" s="8">
        <f t="shared" si="51"/>
        <v>2.8764928102842104E-3</v>
      </c>
      <c r="N116" s="8">
        <f t="shared" si="52"/>
        <v>5.4540483807202268E-4</v>
      </c>
      <c r="O116" s="8">
        <f t="shared" si="53"/>
        <v>8.1660246904285931E-5</v>
      </c>
      <c r="P116" s="8">
        <f t="shared" si="54"/>
        <v>1.0343131955579015E-4</v>
      </c>
      <c r="Q116" s="8">
        <f t="shared" si="55"/>
        <v>7.0503704955616111E-5</v>
      </c>
      <c r="R116" s="8">
        <f t="shared" si="56"/>
        <v>4.6827490497924318E-5</v>
      </c>
      <c r="S116" s="8">
        <f t="shared" si="57"/>
        <v>1.8360932433093906E-4</v>
      </c>
      <c r="T116" s="8">
        <f t="shared" si="58"/>
        <v>3.0871198548874153E-4</v>
      </c>
      <c r="U116" s="8">
        <f t="shared" si="59"/>
        <v>1.5098895937540603E-4</v>
      </c>
      <c r="V116" s="8">
        <f t="shared" si="60"/>
        <v>1.0016626366110356E-4</v>
      </c>
    </row>
    <row r="117" spans="1:22" x14ac:dyDescent="0.25">
      <c r="A117" s="9">
        <v>2003</v>
      </c>
      <c r="B117" s="3">
        <f t="shared" ref="B117:K117" si="68">B15+B40</f>
        <v>242598.54200000002</v>
      </c>
      <c r="C117" s="3">
        <f t="shared" si="68"/>
        <v>69909.290999999997</v>
      </c>
      <c r="D117" s="3">
        <f t="shared" si="68"/>
        <v>8400.1919999999991</v>
      </c>
      <c r="E117" s="3">
        <f t="shared" si="68"/>
        <v>9997.0030000000006</v>
      </c>
      <c r="F117" s="3">
        <f t="shared" si="68"/>
        <v>8528.17</v>
      </c>
      <c r="G117" s="3">
        <f t="shared" si="68"/>
        <v>10837.862999999999</v>
      </c>
      <c r="H117" s="3">
        <f t="shared" si="68"/>
        <v>27665.859</v>
      </c>
      <c r="I117" s="3">
        <f t="shared" si="68"/>
        <v>77261.762999999992</v>
      </c>
      <c r="J117" s="3">
        <f t="shared" si="68"/>
        <v>15450.843000000001</v>
      </c>
      <c r="K117" s="3">
        <f t="shared" si="68"/>
        <v>18854.565999999999</v>
      </c>
      <c r="L117" s="5">
        <v>94684.582573316715</v>
      </c>
      <c r="M117" s="8">
        <f t="shared" si="51"/>
        <v>2.5621757566724203E-3</v>
      </c>
      <c r="N117" s="8">
        <f t="shared" si="52"/>
        <v>7.3833869358686172E-4</v>
      </c>
      <c r="O117" s="8">
        <f t="shared" si="53"/>
        <v>8.8717632498358577E-5</v>
      </c>
      <c r="P117" s="8">
        <f t="shared" si="54"/>
        <v>1.0558216267425653E-4</v>
      </c>
      <c r="Q117" s="8">
        <f t="shared" si="55"/>
        <v>9.0069256981688839E-5</v>
      </c>
      <c r="R117" s="8">
        <f t="shared" si="56"/>
        <v>1.144628059336689E-4</v>
      </c>
      <c r="S117" s="8">
        <f t="shared" si="57"/>
        <v>2.9218969179673588E-4</v>
      </c>
      <c r="T117" s="8">
        <f t="shared" si="58"/>
        <v>8.1599095544593249E-4</v>
      </c>
      <c r="U117" s="8">
        <f t="shared" si="59"/>
        <v>1.6318224762765379E-4</v>
      </c>
      <c r="V117" s="8">
        <f t="shared" si="60"/>
        <v>1.9913026479681021E-4</v>
      </c>
    </row>
    <row r="118" spans="1:22" x14ac:dyDescent="0.25">
      <c r="A118" s="9">
        <v>2004</v>
      </c>
      <c r="B118" s="3">
        <f t="shared" ref="B118:K118" si="69">B16+B41</f>
        <v>300767.45600000001</v>
      </c>
      <c r="C118" s="3">
        <f t="shared" si="69"/>
        <v>68298.756999999998</v>
      </c>
      <c r="D118" s="3">
        <f t="shared" si="69"/>
        <v>14976.445</v>
      </c>
      <c r="E118" s="3">
        <f t="shared" si="69"/>
        <v>16053.483</v>
      </c>
      <c r="F118" s="3">
        <f t="shared" si="69"/>
        <v>9471.3109999999997</v>
      </c>
      <c r="G118" s="3">
        <f t="shared" si="69"/>
        <v>21013.360000000001</v>
      </c>
      <c r="H118" s="3">
        <f t="shared" si="69"/>
        <v>36147.487999999998</v>
      </c>
      <c r="I118" s="3">
        <f t="shared" si="69"/>
        <v>33886.171999999999</v>
      </c>
      <c r="J118" s="3">
        <f t="shared" si="69"/>
        <v>22680.32</v>
      </c>
      <c r="K118" s="3">
        <f t="shared" si="69"/>
        <v>15808.707</v>
      </c>
      <c r="L118" s="5">
        <v>117074.86551527939</v>
      </c>
      <c r="M118" s="8">
        <f t="shared" si="51"/>
        <v>2.5690181635164631E-3</v>
      </c>
      <c r="N118" s="8">
        <f t="shared" si="52"/>
        <v>5.8337677091831761E-4</v>
      </c>
      <c r="O118" s="8">
        <f t="shared" si="53"/>
        <v>1.2792194920817937E-4</v>
      </c>
      <c r="P118" s="8">
        <f t="shared" si="54"/>
        <v>1.3712151561604712E-4</v>
      </c>
      <c r="Q118" s="8">
        <f t="shared" si="55"/>
        <v>8.0899610333217965E-5</v>
      </c>
      <c r="R118" s="8">
        <f t="shared" si="56"/>
        <v>1.7948651837022659E-4</v>
      </c>
      <c r="S118" s="8">
        <f t="shared" si="57"/>
        <v>3.0875532370594439E-4</v>
      </c>
      <c r="T118" s="8">
        <f t="shared" si="58"/>
        <v>2.8944019581707335E-4</v>
      </c>
      <c r="U118" s="8">
        <f t="shared" si="59"/>
        <v>1.9372492891772745E-4</v>
      </c>
      <c r="V118" s="8">
        <f t="shared" si="60"/>
        <v>1.350307508825352E-4</v>
      </c>
    </row>
    <row r="119" spans="1:22" x14ac:dyDescent="0.25">
      <c r="A119" s="9">
        <v>2005</v>
      </c>
      <c r="B119" s="3">
        <f t="shared" ref="B119:K119" si="70">B17+B42</f>
        <v>353316.17100000003</v>
      </c>
      <c r="C119" s="3">
        <f t="shared" si="70"/>
        <v>73134.936999999991</v>
      </c>
      <c r="D119" s="3">
        <f t="shared" si="70"/>
        <v>47893.915999999997</v>
      </c>
      <c r="E119" s="3">
        <f t="shared" si="70"/>
        <v>17495.639000000003</v>
      </c>
      <c r="F119" s="3">
        <f t="shared" si="70"/>
        <v>11803.847000000002</v>
      </c>
      <c r="G119" s="3">
        <f t="shared" si="70"/>
        <v>40408.961000000003</v>
      </c>
      <c r="H119" s="3">
        <f t="shared" si="70"/>
        <v>57525.866000000002</v>
      </c>
      <c r="I119" s="3">
        <f t="shared" si="70"/>
        <v>52840.999000000003</v>
      </c>
      <c r="J119" s="3">
        <f t="shared" si="70"/>
        <v>18429.522000000001</v>
      </c>
      <c r="K119" s="3">
        <f t="shared" si="70"/>
        <v>13406.384999999998</v>
      </c>
      <c r="L119" s="5">
        <v>146566.26631057015</v>
      </c>
      <c r="M119" s="8">
        <f t="shared" si="51"/>
        <v>2.4106240807917705E-3</v>
      </c>
      <c r="N119" s="8">
        <f t="shared" si="52"/>
        <v>4.9898887950811913E-4</v>
      </c>
      <c r="O119" s="8">
        <f t="shared" si="53"/>
        <v>3.2677311911947067E-4</v>
      </c>
      <c r="P119" s="8">
        <f t="shared" si="54"/>
        <v>1.1937016231911916E-4</v>
      </c>
      <c r="Q119" s="8">
        <f t="shared" si="55"/>
        <v>8.0535905683699085E-5</v>
      </c>
      <c r="R119" s="8">
        <f t="shared" si="56"/>
        <v>2.7570437602861801E-4</v>
      </c>
      <c r="S119" s="8">
        <f t="shared" si="57"/>
        <v>3.924904921716718E-4</v>
      </c>
      <c r="T119" s="8">
        <f t="shared" si="58"/>
        <v>3.6052633617637006E-4</v>
      </c>
      <c r="U119" s="8">
        <f t="shared" si="59"/>
        <v>1.2574190817516166E-4</v>
      </c>
      <c r="V119" s="8">
        <f t="shared" si="60"/>
        <v>9.1469785902795751E-5</v>
      </c>
    </row>
    <row r="120" spans="1:22" x14ac:dyDescent="0.25">
      <c r="A120" s="9">
        <v>2006</v>
      </c>
      <c r="B120" s="3">
        <f t="shared" ref="B120:K120" si="71">B18+B43</f>
        <v>363839.56</v>
      </c>
      <c r="C120" s="3">
        <f t="shared" si="71"/>
        <v>93216.298999999999</v>
      </c>
      <c r="D120" s="3">
        <f t="shared" si="71"/>
        <v>45230.531999999999</v>
      </c>
      <c r="E120" s="3">
        <f t="shared" si="71"/>
        <v>14146.682999999999</v>
      </c>
      <c r="F120" s="3">
        <f t="shared" si="71"/>
        <v>12761.485999999999</v>
      </c>
      <c r="G120" s="3">
        <f t="shared" si="71"/>
        <v>62559.261999999995</v>
      </c>
      <c r="H120" s="3">
        <f t="shared" si="71"/>
        <v>60458.004000000001</v>
      </c>
      <c r="I120" s="3">
        <f t="shared" si="71"/>
        <v>59786.399999999994</v>
      </c>
      <c r="J120" s="3">
        <f t="shared" si="71"/>
        <v>24502.324000000001</v>
      </c>
      <c r="K120" s="3">
        <f t="shared" si="71"/>
        <v>38129.053</v>
      </c>
      <c r="L120" s="5">
        <v>162590.1460964143</v>
      </c>
      <c r="M120" s="8">
        <f t="shared" si="51"/>
        <v>2.2377712840250903E-3</v>
      </c>
      <c r="N120" s="8">
        <f t="shared" si="52"/>
        <v>5.7332071615658477E-4</v>
      </c>
      <c r="O120" s="8">
        <f t="shared" si="53"/>
        <v>2.7818741225054777E-4</v>
      </c>
      <c r="P120" s="8">
        <f t="shared" si="54"/>
        <v>8.7008243363107381E-5</v>
      </c>
      <c r="Q120" s="8">
        <f t="shared" si="55"/>
        <v>7.8488680319117039E-5</v>
      </c>
      <c r="R120" s="8">
        <f t="shared" si="56"/>
        <v>3.8476662640368742E-4</v>
      </c>
      <c r="S120" s="8">
        <f t="shared" si="57"/>
        <v>3.7184297727458233E-4</v>
      </c>
      <c r="T120" s="8">
        <f t="shared" si="58"/>
        <v>3.6771232104402727E-4</v>
      </c>
      <c r="U120" s="8">
        <f t="shared" si="59"/>
        <v>1.5069993224232895E-4</v>
      </c>
      <c r="V120" s="8">
        <f t="shared" si="60"/>
        <v>2.3451023272584955E-4</v>
      </c>
    </row>
    <row r="121" spans="1:22" x14ac:dyDescent="0.25">
      <c r="A121" s="9">
        <v>2007</v>
      </c>
      <c r="B121" s="3">
        <f t="shared" ref="B121:K121" si="72">B19+B44</f>
        <v>423614.73300000001</v>
      </c>
      <c r="C121" s="3">
        <f t="shared" si="72"/>
        <v>91504.187999999995</v>
      </c>
      <c r="D121" s="3">
        <f t="shared" si="72"/>
        <v>37687.733</v>
      </c>
      <c r="E121" s="3">
        <f t="shared" si="72"/>
        <v>15570.526</v>
      </c>
      <c r="F121" s="3">
        <f t="shared" si="72"/>
        <v>16178.739</v>
      </c>
      <c r="G121" s="3">
        <f t="shared" si="72"/>
        <v>64797.041000000005</v>
      </c>
      <c r="H121" s="3">
        <f t="shared" si="72"/>
        <v>64712.82</v>
      </c>
      <c r="I121" s="3">
        <f t="shared" si="72"/>
        <v>83789.7</v>
      </c>
      <c r="J121" s="3">
        <f t="shared" si="72"/>
        <v>34042.181999999993</v>
      </c>
      <c r="K121" s="3">
        <f t="shared" si="72"/>
        <v>82259.561000000002</v>
      </c>
      <c r="L121" s="5">
        <v>207416.49464237894</v>
      </c>
      <c r="M121" s="8">
        <f t="shared" si="51"/>
        <v>2.0423386950511498E-3</v>
      </c>
      <c r="N121" s="8">
        <f t="shared" si="52"/>
        <v>4.411615776159397E-4</v>
      </c>
      <c r="O121" s="8">
        <f t="shared" si="53"/>
        <v>1.8170075174098386E-4</v>
      </c>
      <c r="P121" s="8">
        <f t="shared" si="54"/>
        <v>7.5068889901192361E-5</v>
      </c>
      <c r="Q121" s="8">
        <f t="shared" si="55"/>
        <v>7.8001216961528917E-5</v>
      </c>
      <c r="R121" s="8">
        <f t="shared" si="56"/>
        <v>3.1240061747124325E-4</v>
      </c>
      <c r="S121" s="8">
        <f t="shared" si="57"/>
        <v>3.1199456972588329E-4</v>
      </c>
      <c r="T121" s="8">
        <f t="shared" si="58"/>
        <v>4.0396835432238685E-4</v>
      </c>
      <c r="U121" s="8">
        <f t="shared" si="59"/>
        <v>1.6412475805598038E-4</v>
      </c>
      <c r="V121" s="8">
        <f t="shared" si="60"/>
        <v>3.9659122164719529E-4</v>
      </c>
    </row>
    <row r="122" spans="1:22" x14ac:dyDescent="0.25">
      <c r="A122" s="9">
        <v>2008</v>
      </c>
      <c r="B122" s="3">
        <f t="shared" ref="B122:K122" si="73">B20+B45</f>
        <v>506857.272</v>
      </c>
      <c r="C122" s="3">
        <f t="shared" si="73"/>
        <v>89694.457999999999</v>
      </c>
      <c r="D122" s="3">
        <f t="shared" si="73"/>
        <v>80829.764999999999</v>
      </c>
      <c r="E122" s="3">
        <f t="shared" si="73"/>
        <v>11754.314</v>
      </c>
      <c r="F122" s="3">
        <f t="shared" si="73"/>
        <v>23383.595999999998</v>
      </c>
      <c r="G122" s="3">
        <f t="shared" si="73"/>
        <v>81090.313000000009</v>
      </c>
      <c r="H122" s="3">
        <f t="shared" si="73"/>
        <v>123600.19</v>
      </c>
      <c r="I122" s="3">
        <f t="shared" si="73"/>
        <v>111267.15</v>
      </c>
      <c r="J122" s="3">
        <f t="shared" si="73"/>
        <v>39340.625</v>
      </c>
      <c r="K122" s="3">
        <f t="shared" si="73"/>
        <v>52895.25</v>
      </c>
      <c r="L122" s="5">
        <v>243982.43787084011</v>
      </c>
      <c r="M122" s="8">
        <f t="shared" si="51"/>
        <v>2.0774334268613263E-3</v>
      </c>
      <c r="N122" s="8">
        <f t="shared" si="52"/>
        <v>3.6762669798177288E-4</v>
      </c>
      <c r="O122" s="8">
        <f t="shared" si="53"/>
        <v>3.3129337384025083E-4</v>
      </c>
      <c r="P122" s="8">
        <f t="shared" si="54"/>
        <v>4.8176885609375386E-5</v>
      </c>
      <c r="Q122" s="8">
        <f t="shared" si="55"/>
        <v>9.5841308104228592E-5</v>
      </c>
      <c r="R122" s="8">
        <f t="shared" si="56"/>
        <v>3.3236127037523802E-4</v>
      </c>
      <c r="S122" s="8">
        <f t="shared" si="57"/>
        <v>5.0659461836114492E-4</v>
      </c>
      <c r="T122" s="8">
        <f t="shared" si="58"/>
        <v>4.5604573415609039E-4</v>
      </c>
      <c r="U122" s="8">
        <f t="shared" si="59"/>
        <v>1.6124367533710036E-4</v>
      </c>
      <c r="V122" s="8">
        <f t="shared" si="60"/>
        <v>2.1679941581697693E-4</v>
      </c>
    </row>
    <row r="123" spans="1:22" x14ac:dyDescent="0.25">
      <c r="A123" s="9">
        <v>2009</v>
      </c>
      <c r="B123" s="3">
        <f t="shared" ref="B123:K123" si="74">B21+B46</f>
        <v>545572.36700000009</v>
      </c>
      <c r="C123" s="3">
        <f t="shared" si="74"/>
        <v>81564.850999999995</v>
      </c>
      <c r="D123" s="3">
        <f t="shared" si="74"/>
        <v>41976.626000000004</v>
      </c>
      <c r="E123" s="3">
        <f t="shared" si="74"/>
        <v>9579.2189999999991</v>
      </c>
      <c r="F123" s="3">
        <f t="shared" si="74"/>
        <v>20314.690999999999</v>
      </c>
      <c r="G123" s="3">
        <f t="shared" si="74"/>
        <v>66010.995999999999</v>
      </c>
      <c r="H123" s="3">
        <f t="shared" si="74"/>
        <v>69290.760999999999</v>
      </c>
      <c r="I123" s="3">
        <f t="shared" si="74"/>
        <v>142869.72199999998</v>
      </c>
      <c r="J123" s="3">
        <f t="shared" si="74"/>
        <v>17743.237000000001</v>
      </c>
      <c r="K123" s="3">
        <f t="shared" si="74"/>
        <v>64814.008000000002</v>
      </c>
      <c r="L123" s="5">
        <v>233821.6705442575</v>
      </c>
      <c r="M123" s="8">
        <f t="shared" si="51"/>
        <v>2.3332840182438727E-3</v>
      </c>
      <c r="N123" s="8">
        <f t="shared" si="52"/>
        <v>3.4883358249106975E-4</v>
      </c>
      <c r="O123" s="8">
        <f t="shared" si="53"/>
        <v>1.7952410442664558E-4</v>
      </c>
      <c r="P123" s="8">
        <f t="shared" si="54"/>
        <v>4.0968054747461289E-5</v>
      </c>
      <c r="Q123" s="8">
        <f t="shared" si="55"/>
        <v>8.6881130190859948E-5</v>
      </c>
      <c r="R123" s="8">
        <f t="shared" si="56"/>
        <v>2.8231342221766189E-4</v>
      </c>
      <c r="S123" s="8">
        <f t="shared" si="57"/>
        <v>2.9634020165331392E-4</v>
      </c>
      <c r="T123" s="8">
        <f t="shared" si="58"/>
        <v>6.1102002080238216E-4</v>
      </c>
      <c r="U123" s="8">
        <f t="shared" si="59"/>
        <v>7.5883629428785478E-5</v>
      </c>
      <c r="V123" s="8">
        <f t="shared" si="60"/>
        <v>2.7719418755812921E-4</v>
      </c>
    </row>
    <row r="124" spans="1:22" x14ac:dyDescent="0.25">
      <c r="A124" s="9">
        <v>2010</v>
      </c>
      <c r="B124" s="3">
        <f t="shared" ref="B124:K124" si="75">B22+B47</f>
        <v>743568.674</v>
      </c>
      <c r="C124" s="3">
        <f t="shared" si="75"/>
        <v>105089.20699999999</v>
      </c>
      <c r="D124" s="3">
        <f t="shared" si="75"/>
        <v>51830.792000000001</v>
      </c>
      <c r="E124" s="3">
        <f t="shared" si="75"/>
        <v>12437.243</v>
      </c>
      <c r="F124" s="3">
        <f t="shared" si="75"/>
        <v>36478.618999999999</v>
      </c>
      <c r="G124" s="3">
        <f t="shared" si="75"/>
        <v>26404.959999999999</v>
      </c>
      <c r="H124" s="3">
        <f t="shared" si="75"/>
        <v>113157.406</v>
      </c>
      <c r="I124" s="3">
        <f t="shared" si="75"/>
        <v>127668.40699999999</v>
      </c>
      <c r="J124" s="3">
        <f t="shared" si="75"/>
        <v>27129.711000000003</v>
      </c>
      <c r="K124" s="3">
        <f t="shared" si="75"/>
        <v>110875.094</v>
      </c>
      <c r="L124" s="5">
        <v>287018.18463752925</v>
      </c>
      <c r="M124" s="8">
        <f t="shared" si="51"/>
        <v>2.5906674691676458E-3</v>
      </c>
      <c r="N124" s="8">
        <f t="shared" si="52"/>
        <v>3.6614128520363789E-4</v>
      </c>
      <c r="O124" s="8">
        <f t="shared" si="53"/>
        <v>1.8058365209666521E-4</v>
      </c>
      <c r="P124" s="8">
        <f t="shared" si="54"/>
        <v>4.3332595862198766E-5</v>
      </c>
      <c r="Q124" s="8">
        <f t="shared" si="55"/>
        <v>1.270951492013242E-4</v>
      </c>
      <c r="R124" s="8">
        <f t="shared" si="56"/>
        <v>9.1997515883345191E-5</v>
      </c>
      <c r="S124" s="8">
        <f t="shared" si="57"/>
        <v>3.9425169573455669E-4</v>
      </c>
      <c r="T124" s="8">
        <f t="shared" si="58"/>
        <v>4.4480947143202938E-4</v>
      </c>
      <c r="U124" s="8">
        <f t="shared" si="59"/>
        <v>9.4522620698272782E-5</v>
      </c>
      <c r="V124" s="8">
        <f t="shared" si="60"/>
        <v>3.8629989294936977E-4</v>
      </c>
    </row>
    <row r="125" spans="1:22" x14ac:dyDescent="0.25">
      <c r="A125" s="9">
        <v>2011</v>
      </c>
      <c r="B125" s="3">
        <f t="shared" ref="B125:K125" si="76">B23+B48</f>
        <v>854062.36199999996</v>
      </c>
      <c r="C125" s="3">
        <f t="shared" si="76"/>
        <v>138299.6</v>
      </c>
      <c r="D125" s="3">
        <f t="shared" si="76"/>
        <v>73624.400999999998</v>
      </c>
      <c r="E125" s="3">
        <f t="shared" si="76"/>
        <v>12646.988000000001</v>
      </c>
      <c r="F125" s="3">
        <f t="shared" si="76"/>
        <v>36706.78</v>
      </c>
      <c r="G125" s="3">
        <f t="shared" si="76"/>
        <v>44914.289000000004</v>
      </c>
      <c r="H125" s="3">
        <f t="shared" si="76"/>
        <v>139215.44100000002</v>
      </c>
      <c r="I125" s="3">
        <f t="shared" si="76"/>
        <v>195734.549</v>
      </c>
      <c r="J125" s="3">
        <f t="shared" si="76"/>
        <v>25426.756000000001</v>
      </c>
      <c r="K125" s="3">
        <f t="shared" si="76"/>
        <v>51301.420999999995</v>
      </c>
      <c r="L125" s="5">
        <v>335415.15670218616</v>
      </c>
      <c r="M125" s="8">
        <f t="shared" si="51"/>
        <v>2.5462843432514249E-3</v>
      </c>
      <c r="N125" s="8">
        <f t="shared" si="52"/>
        <v>4.1232364500091957E-4</v>
      </c>
      <c r="O125" s="8">
        <f t="shared" si="53"/>
        <v>2.1950230789770427E-4</v>
      </c>
      <c r="P125" s="8">
        <f t="shared" si="54"/>
        <v>3.7705475579415197E-5</v>
      </c>
      <c r="Q125" s="8">
        <f t="shared" si="55"/>
        <v>1.0943685539109913E-4</v>
      </c>
      <c r="R125" s="8">
        <f t="shared" si="56"/>
        <v>1.3390655759745295E-4</v>
      </c>
      <c r="S125" s="8">
        <f t="shared" si="57"/>
        <v>4.1505411493258454E-4</v>
      </c>
      <c r="T125" s="8">
        <f t="shared" si="58"/>
        <v>5.8355904642017108E-4</v>
      </c>
      <c r="U125" s="8">
        <f t="shared" si="59"/>
        <v>7.5806818779439715E-5</v>
      </c>
      <c r="V125" s="8">
        <f t="shared" si="60"/>
        <v>1.5294902444003248E-4</v>
      </c>
    </row>
    <row r="126" spans="1:22" x14ac:dyDescent="0.25">
      <c r="A126" s="9">
        <v>2012</v>
      </c>
      <c r="B126" s="3">
        <f t="shared" ref="B126:K126" si="77">B24+B49</f>
        <v>785105.82300000009</v>
      </c>
      <c r="C126" s="3">
        <f t="shared" si="77"/>
        <v>111296.81700000001</v>
      </c>
      <c r="D126" s="3">
        <f t="shared" si="77"/>
        <v>49709.868000000002</v>
      </c>
      <c r="E126" s="3">
        <f t="shared" si="77"/>
        <v>15229.485000000001</v>
      </c>
      <c r="F126" s="3">
        <f t="shared" si="77"/>
        <v>42086.826000000001</v>
      </c>
      <c r="G126" s="3">
        <f t="shared" si="77"/>
        <v>99268.338000000003</v>
      </c>
      <c r="H126" s="3">
        <f t="shared" si="77"/>
        <v>149994.59999999998</v>
      </c>
      <c r="I126" s="3">
        <f t="shared" si="77"/>
        <v>196562.41499999998</v>
      </c>
      <c r="J126" s="3">
        <f t="shared" si="77"/>
        <v>31722.077999999998</v>
      </c>
      <c r="K126" s="3">
        <f t="shared" si="77"/>
        <v>116944.21</v>
      </c>
      <c r="L126" s="5">
        <v>369659.70037551981</v>
      </c>
      <c r="M126" s="8">
        <f t="shared" si="51"/>
        <v>2.1238610056829245E-3</v>
      </c>
      <c r="N126" s="8">
        <f t="shared" si="52"/>
        <v>3.0107911921948438E-4</v>
      </c>
      <c r="O126" s="8">
        <f t="shared" si="53"/>
        <v>1.3447467481443633E-4</v>
      </c>
      <c r="P126" s="8">
        <f t="shared" si="54"/>
        <v>4.1198661862597106E-5</v>
      </c>
      <c r="Q126" s="8">
        <f t="shared" si="55"/>
        <v>1.1385289215255541E-4</v>
      </c>
      <c r="R126" s="8">
        <f t="shared" si="56"/>
        <v>2.6853978916056576E-4</v>
      </c>
      <c r="S126" s="8">
        <f t="shared" si="57"/>
        <v>4.0576400361637356E-4</v>
      </c>
      <c r="T126" s="8">
        <f t="shared" si="58"/>
        <v>5.3173882573708062E-4</v>
      </c>
      <c r="U126" s="8">
        <f t="shared" si="59"/>
        <v>8.5814271795857212E-5</v>
      </c>
      <c r="V126" s="8">
        <f t="shared" si="60"/>
        <v>3.163563944925614E-4</v>
      </c>
    </row>
    <row r="127" spans="1:22" x14ac:dyDescent="0.25">
      <c r="A127" s="9">
        <v>2013</v>
      </c>
      <c r="B127" s="3">
        <f t="shared" ref="B127:K127" si="78">B25+B50</f>
        <v>660928.88699999999</v>
      </c>
      <c r="C127" s="3">
        <f t="shared" si="78"/>
        <v>117854.15300000001</v>
      </c>
      <c r="D127" s="3">
        <f t="shared" si="78"/>
        <v>32432.187999999998</v>
      </c>
      <c r="E127" s="3">
        <f t="shared" si="78"/>
        <v>15099.656999999999</v>
      </c>
      <c r="F127" s="3">
        <f t="shared" si="78"/>
        <v>35988.948000000004</v>
      </c>
      <c r="G127" s="3" t="e">
        <f t="shared" si="78"/>
        <v>#VALUE!</v>
      </c>
      <c r="H127" s="3">
        <f t="shared" si="78"/>
        <v>128882.526</v>
      </c>
      <c r="I127" s="3">
        <f t="shared" si="78"/>
        <v>142927.39199999999</v>
      </c>
      <c r="J127" s="3">
        <f t="shared" si="78"/>
        <v>29126.079999999998</v>
      </c>
      <c r="K127" s="3">
        <f t="shared" si="78"/>
        <v>157111.17499999999</v>
      </c>
      <c r="L127" s="5">
        <v>380191.88186037214</v>
      </c>
      <c r="M127" s="8">
        <f t="shared" si="51"/>
        <v>1.7384087313119703E-3</v>
      </c>
      <c r="N127" s="8">
        <f t="shared" si="52"/>
        <v>3.0998597977240002E-4</v>
      </c>
      <c r="O127" s="8">
        <f t="shared" si="53"/>
        <v>8.5304788311894896E-5</v>
      </c>
      <c r="P127" s="8">
        <f t="shared" si="54"/>
        <v>3.9715884847708148E-5</v>
      </c>
      <c r="Q127" s="8">
        <f t="shared" si="55"/>
        <v>9.4659959134048988E-5</v>
      </c>
      <c r="R127" s="8" t="e">
        <f t="shared" si="56"/>
        <v>#VALUE!</v>
      </c>
      <c r="S127" s="8">
        <f t="shared" si="57"/>
        <v>3.3899336663725213E-4</v>
      </c>
      <c r="T127" s="8">
        <f t="shared" si="58"/>
        <v>3.7593488661730808E-4</v>
      </c>
      <c r="U127" s="8">
        <f t="shared" si="59"/>
        <v>7.6608895112328397E-5</v>
      </c>
      <c r="V127" s="8">
        <f t="shared" si="60"/>
        <v>4.1324179314722992E-4</v>
      </c>
    </row>
    <row r="128" spans="1:22" x14ac:dyDescent="0.25">
      <c r="A128" s="9">
        <v>2014</v>
      </c>
      <c r="B128" s="3">
        <f t="shared" ref="B128:K128" si="79">B26+B51</f>
        <v>1052256.99</v>
      </c>
      <c r="C128" s="3">
        <f t="shared" si="79"/>
        <v>94280.040000000008</v>
      </c>
      <c r="D128" s="3">
        <f t="shared" si="79"/>
        <v>65612.399999999994</v>
      </c>
      <c r="E128" s="3">
        <f t="shared" si="79"/>
        <v>13609.661</v>
      </c>
      <c r="F128" s="3">
        <f t="shared" si="79"/>
        <v>31574.284</v>
      </c>
      <c r="G128" s="3">
        <f t="shared" si="79"/>
        <v>50406.258999999998</v>
      </c>
      <c r="H128" s="3">
        <f t="shared" si="79"/>
        <v>143492.41199999998</v>
      </c>
      <c r="I128" s="3">
        <f t="shared" si="79"/>
        <v>211563.98800000001</v>
      </c>
      <c r="J128" s="3">
        <f t="shared" si="79"/>
        <v>29938.523999999998</v>
      </c>
      <c r="K128" s="3">
        <f t="shared" si="79"/>
        <v>135263.94500000001</v>
      </c>
      <c r="L128" s="5">
        <v>378416.02053371473</v>
      </c>
      <c r="M128" s="8">
        <f t="shared" si="51"/>
        <v>2.7806882713789591E-3</v>
      </c>
      <c r="N128" s="8">
        <f t="shared" si="52"/>
        <v>2.4914389160117544E-4</v>
      </c>
      <c r="O128" s="8">
        <f t="shared" si="53"/>
        <v>1.7338695097385366E-4</v>
      </c>
      <c r="P128" s="8">
        <f t="shared" si="54"/>
        <v>3.5964811904118253E-5</v>
      </c>
      <c r="Q128" s="8">
        <f t="shared" si="55"/>
        <v>8.343802134874708E-5</v>
      </c>
      <c r="R128" s="8">
        <f t="shared" si="56"/>
        <v>1.3320329020136999E-4</v>
      </c>
      <c r="S128" s="8">
        <f t="shared" si="57"/>
        <v>3.791922228811019E-4</v>
      </c>
      <c r="T128" s="8">
        <f t="shared" si="58"/>
        <v>5.590777782124868E-4</v>
      </c>
      <c r="U128" s="8">
        <f t="shared" si="59"/>
        <v>7.9115371378238577E-5</v>
      </c>
      <c r="V128" s="8">
        <f t="shared" si="60"/>
        <v>3.5744772329994082E-4</v>
      </c>
    </row>
    <row r="129" spans="1:28" x14ac:dyDescent="0.25">
      <c r="A129" s="10">
        <v>2015</v>
      </c>
      <c r="B129" s="3">
        <f t="shared" ref="B129:K129" si="80">B27+B52</f>
        <v>723524.01600000006</v>
      </c>
      <c r="C129" s="3">
        <f t="shared" si="80"/>
        <v>87578.417000000001</v>
      </c>
      <c r="D129" s="3">
        <f t="shared" si="80"/>
        <v>32558.858</v>
      </c>
      <c r="E129" s="3">
        <f t="shared" si="80"/>
        <v>11776.994999999999</v>
      </c>
      <c r="F129" s="3">
        <f t="shared" si="80"/>
        <v>31103.082000000002</v>
      </c>
      <c r="G129" s="3">
        <f t="shared" si="80"/>
        <v>19861.536</v>
      </c>
      <c r="H129" s="3">
        <f t="shared" si="80"/>
        <v>164028.84299999999</v>
      </c>
      <c r="I129" s="3">
        <f t="shared" si="80"/>
        <v>103529.033</v>
      </c>
      <c r="J129" s="3">
        <f t="shared" si="80"/>
        <v>29902.34</v>
      </c>
      <c r="K129" s="3">
        <f t="shared" si="80"/>
        <v>88843.531999999992</v>
      </c>
      <c r="L129" s="6">
        <v>292080.15563330991</v>
      </c>
      <c r="M129" s="8">
        <f t="shared" si="51"/>
        <v>2.4771419832723706E-3</v>
      </c>
      <c r="N129" s="8">
        <f t="shared" si="52"/>
        <v>2.998437768225163E-4</v>
      </c>
      <c r="O129" s="8">
        <f t="shared" si="53"/>
        <v>1.1147233857570181E-4</v>
      </c>
      <c r="P129" s="8">
        <f t="shared" si="54"/>
        <v>4.03211062883209E-5</v>
      </c>
      <c r="Q129" s="8">
        <f t="shared" si="55"/>
        <v>1.0648817251059041E-4</v>
      </c>
      <c r="R129" s="8">
        <f t="shared" si="56"/>
        <v>6.8000292443472378E-5</v>
      </c>
      <c r="S129" s="8">
        <f t="shared" si="57"/>
        <v>5.6158845384185875E-4</v>
      </c>
      <c r="T129" s="8">
        <f t="shared" si="58"/>
        <v>3.5445418322076916E-4</v>
      </c>
      <c r="U129" s="8">
        <f t="shared" si="59"/>
        <v>1.0237717086655039E-4</v>
      </c>
      <c r="V129" s="8">
        <f t="shared" si="60"/>
        <v>3.0417517344635359E-4</v>
      </c>
    </row>
    <row r="130" spans="1:28" x14ac:dyDescent="0.25">
      <c r="A130" t="s">
        <v>41</v>
      </c>
    </row>
    <row r="132" spans="1:28" ht="66.75" customHeight="1" x14ac:dyDescent="0.25">
      <c r="A132" s="112" t="s">
        <v>254</v>
      </c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X132" s="76" t="s">
        <v>20</v>
      </c>
      <c r="Y132" s="77"/>
      <c r="Z132" s="77"/>
      <c r="AA132" s="78" t="s">
        <v>3</v>
      </c>
      <c r="AB132" s="76" t="s">
        <v>281</v>
      </c>
    </row>
    <row r="133" spans="1:28" ht="60" x14ac:dyDescent="0.25">
      <c r="A133" s="11" t="s">
        <v>0</v>
      </c>
      <c r="B133" s="12" t="s">
        <v>282</v>
      </c>
      <c r="C133" s="12" t="s">
        <v>283</v>
      </c>
      <c r="D133" s="12" t="s">
        <v>284</v>
      </c>
      <c r="E133" s="12" t="s">
        <v>285</v>
      </c>
      <c r="F133" s="12" t="s">
        <v>286</v>
      </c>
      <c r="G133" s="12" t="s">
        <v>287</v>
      </c>
      <c r="H133" s="12" t="s">
        <v>288</v>
      </c>
      <c r="I133" s="12" t="s">
        <v>289</v>
      </c>
      <c r="J133" s="12" t="s">
        <v>290</v>
      </c>
      <c r="K133" s="12" t="s">
        <v>291</v>
      </c>
      <c r="L133" s="12" t="s">
        <v>256</v>
      </c>
      <c r="M133" s="13" t="s">
        <v>292</v>
      </c>
      <c r="N133" s="75" t="s">
        <v>293</v>
      </c>
      <c r="O133" s="75" t="s">
        <v>294</v>
      </c>
      <c r="P133" s="75" t="s">
        <v>295</v>
      </c>
      <c r="Q133" s="75" t="s">
        <v>296</v>
      </c>
      <c r="R133" s="75" t="s">
        <v>297</v>
      </c>
      <c r="S133" s="75" t="s">
        <v>298</v>
      </c>
      <c r="T133" s="75" t="s">
        <v>299</v>
      </c>
      <c r="U133" s="75" t="s">
        <v>300</v>
      </c>
      <c r="V133" s="75" t="s">
        <v>301</v>
      </c>
    </row>
    <row r="134" spans="1:28" x14ac:dyDescent="0.25">
      <c r="A134" s="9">
        <v>1995</v>
      </c>
      <c r="B134" s="3">
        <f>B109</f>
        <v>302062.53200000001</v>
      </c>
      <c r="C134" s="3">
        <f t="shared" ref="C134:K134" si="81">C109</f>
        <v>87435.081000000006</v>
      </c>
      <c r="D134" s="3">
        <f t="shared" si="81"/>
        <v>17421.487000000001</v>
      </c>
      <c r="E134" s="3">
        <f t="shared" si="81"/>
        <v>6653.7030000000004</v>
      </c>
      <c r="F134" s="3">
        <f t="shared" si="81"/>
        <v>10558.449999999999</v>
      </c>
      <c r="G134" s="3">
        <f t="shared" si="81"/>
        <v>10512.567999999999</v>
      </c>
      <c r="H134" s="3">
        <f t="shared" si="81"/>
        <v>24591.019</v>
      </c>
      <c r="I134" s="3">
        <f t="shared" si="81"/>
        <v>32648.962</v>
      </c>
      <c r="J134" s="3">
        <f t="shared" si="81"/>
        <v>155383.40999999997</v>
      </c>
      <c r="K134" s="3" t="e">
        <f t="shared" si="81"/>
        <v>#VALUE!</v>
      </c>
      <c r="L134" s="5">
        <f>L84</f>
        <v>1136078115.2</v>
      </c>
      <c r="M134" s="99">
        <f t="shared" ref="M134:M154" si="82">(B134/$L134)/1000000000</f>
        <v>2.658818332635724E-13</v>
      </c>
      <c r="N134" s="99">
        <f t="shared" ref="N134:N154" si="83">(C134/$L134)/1000000000</f>
        <v>7.6962208698657628E-14</v>
      </c>
      <c r="O134" s="99">
        <f t="shared" ref="O134:O154" si="84">(D134/$L134)/1000000000</f>
        <v>1.5334761551086693E-14</v>
      </c>
      <c r="P134" s="99">
        <f t="shared" ref="P134:P154" si="85">(E134/$L134)/1000000000</f>
        <v>5.8567301939696766E-15</v>
      </c>
      <c r="Q134" s="99">
        <f t="shared" ref="Q134:Q154" si="86">(F134/$L134)/1000000000</f>
        <v>9.2937711401484433E-15</v>
      </c>
      <c r="R134" s="99">
        <f t="shared" ref="R134:R154" si="87">(G134/$L134)/1000000000</f>
        <v>9.2533848327404156E-15</v>
      </c>
      <c r="S134" s="99">
        <f t="shared" ref="S134:S154" si="88">(H134/$L134)/1000000000</f>
        <v>2.1645535347427138E-14</v>
      </c>
      <c r="T134" s="99">
        <f t="shared" ref="T134:T154" si="89">(I134/$L134)/1000000000</f>
        <v>2.8738307307550186E-14</v>
      </c>
      <c r="U134" s="99">
        <f t="shared" ref="U134:U154" si="90">(J134/$L134)/1000000000</f>
        <v>1.3677176588569848E-13</v>
      </c>
      <c r="V134" s="99" t="e">
        <f t="shared" ref="V134:V154" si="91">(K134/$L134)/1000000000</f>
        <v>#VALUE!</v>
      </c>
    </row>
    <row r="135" spans="1:28" x14ac:dyDescent="0.25">
      <c r="A135" s="9">
        <v>1996</v>
      </c>
      <c r="B135" s="3">
        <f t="shared" ref="B135:K154" si="92">B110</f>
        <v>311313.973</v>
      </c>
      <c r="C135" s="3">
        <f t="shared" si="92"/>
        <v>97732.267999999996</v>
      </c>
      <c r="D135" s="3">
        <f t="shared" si="92"/>
        <v>6851.2539999999999</v>
      </c>
      <c r="E135" s="3">
        <f t="shared" si="92"/>
        <v>5936.223</v>
      </c>
      <c r="F135" s="3">
        <f t="shared" si="92"/>
        <v>7741.6910000000007</v>
      </c>
      <c r="G135" s="3">
        <f t="shared" si="92"/>
        <v>3593.6279999999997</v>
      </c>
      <c r="H135" s="3">
        <f t="shared" si="92"/>
        <v>15850.623</v>
      </c>
      <c r="I135" s="3">
        <f t="shared" si="92"/>
        <v>32043.646999999997</v>
      </c>
      <c r="J135" s="3">
        <f t="shared" si="92"/>
        <v>86817.304999999993</v>
      </c>
      <c r="K135" s="3" t="e">
        <f t="shared" si="92"/>
        <v>#VALUE!</v>
      </c>
      <c r="L135" s="5">
        <f t="shared" ref="L135:L154" si="93">L85</f>
        <v>1154380879.3</v>
      </c>
      <c r="M135" s="99">
        <f t="shared" si="82"/>
        <v>2.6968046559189055E-13</v>
      </c>
      <c r="N135" s="99">
        <f t="shared" si="83"/>
        <v>8.4662064100770136E-14</v>
      </c>
      <c r="O135" s="99">
        <f t="shared" si="84"/>
        <v>5.9350030157763029E-15</v>
      </c>
      <c r="P135" s="99">
        <f t="shared" si="85"/>
        <v>5.1423434903042061E-15</v>
      </c>
      <c r="Q135" s="99">
        <f t="shared" si="86"/>
        <v>6.706357614563446E-15</v>
      </c>
      <c r="R135" s="99">
        <f t="shared" si="87"/>
        <v>3.113034930186235E-15</v>
      </c>
      <c r="S135" s="99">
        <f t="shared" si="88"/>
        <v>1.3730843332758239E-14</v>
      </c>
      <c r="T135" s="99">
        <f t="shared" si="89"/>
        <v>2.7758296741220113E-14</v>
      </c>
      <c r="U135" s="99">
        <f t="shared" si="90"/>
        <v>7.5206811336518989E-14</v>
      </c>
      <c r="V135" s="99" t="e">
        <f t="shared" si="91"/>
        <v>#VALUE!</v>
      </c>
    </row>
    <row r="136" spans="1:28" x14ac:dyDescent="0.25">
      <c r="A136" s="9">
        <v>1997</v>
      </c>
      <c r="B136" s="3">
        <f t="shared" si="92"/>
        <v>323369.728</v>
      </c>
      <c r="C136" s="3">
        <f t="shared" si="92"/>
        <v>89328.517999999996</v>
      </c>
      <c r="D136" s="3">
        <f t="shared" si="92"/>
        <v>9596.3839999999982</v>
      </c>
      <c r="E136" s="3">
        <f t="shared" si="92"/>
        <v>7516.2469999999994</v>
      </c>
      <c r="F136" s="3">
        <f t="shared" si="92"/>
        <v>10670.385</v>
      </c>
      <c r="G136" s="3">
        <f t="shared" si="92"/>
        <v>14813.041999999999</v>
      </c>
      <c r="H136" s="3">
        <f t="shared" si="92"/>
        <v>22878.856</v>
      </c>
      <c r="I136" s="3">
        <f t="shared" si="92"/>
        <v>33306.016000000003</v>
      </c>
      <c r="J136" s="3">
        <f t="shared" si="92"/>
        <v>65700.474000000002</v>
      </c>
      <c r="K136" s="3" t="e">
        <f t="shared" si="92"/>
        <v>#VALUE!</v>
      </c>
      <c r="L136" s="5">
        <f t="shared" si="93"/>
        <v>1203786215.7</v>
      </c>
      <c r="M136" s="99">
        <f t="shared" si="82"/>
        <v>2.6862720621199416E-13</v>
      </c>
      <c r="N136" s="99">
        <f t="shared" si="83"/>
        <v>7.4206297459599651E-14</v>
      </c>
      <c r="O136" s="99">
        <f t="shared" si="84"/>
        <v>7.9718340971529687E-15</v>
      </c>
      <c r="P136" s="99">
        <f t="shared" si="85"/>
        <v>6.243838733133617E-15</v>
      </c>
      <c r="Q136" s="99">
        <f t="shared" si="86"/>
        <v>8.8640199238327265E-15</v>
      </c>
      <c r="R136" s="99">
        <f t="shared" si="87"/>
        <v>1.2305375993515789E-14</v>
      </c>
      <c r="S136" s="99">
        <f t="shared" si="88"/>
        <v>1.9005746785940705E-14</v>
      </c>
      <c r="T136" s="99">
        <f t="shared" si="89"/>
        <v>2.7667716713829124E-14</v>
      </c>
      <c r="U136" s="99">
        <f t="shared" si="90"/>
        <v>5.4578190996974709E-14</v>
      </c>
      <c r="V136" s="99" t="e">
        <f t="shared" si="91"/>
        <v>#VALUE!</v>
      </c>
    </row>
    <row r="137" spans="1:28" x14ac:dyDescent="0.25">
      <c r="A137" s="9">
        <v>1998</v>
      </c>
      <c r="B137" s="3">
        <f t="shared" si="92"/>
        <v>312714.77100000001</v>
      </c>
      <c r="C137" s="3">
        <f t="shared" si="92"/>
        <v>79304.343999999997</v>
      </c>
      <c r="D137" s="3">
        <f t="shared" si="92"/>
        <v>14396.85</v>
      </c>
      <c r="E137" s="3">
        <f t="shared" si="92"/>
        <v>8188.2929999999997</v>
      </c>
      <c r="F137" s="3">
        <f t="shared" si="92"/>
        <v>11188.56</v>
      </c>
      <c r="G137" s="3" t="e">
        <f t="shared" si="92"/>
        <v>#VALUE!</v>
      </c>
      <c r="H137" s="3">
        <f t="shared" si="92"/>
        <v>17861.895</v>
      </c>
      <c r="I137" s="3">
        <f t="shared" si="92"/>
        <v>28083.085999999999</v>
      </c>
      <c r="J137" s="3">
        <f t="shared" si="92"/>
        <v>154936.549</v>
      </c>
      <c r="K137" s="3">
        <f t="shared" si="92"/>
        <v>9389.0570000000007</v>
      </c>
      <c r="L137" s="5">
        <f t="shared" si="93"/>
        <v>1250514297.2</v>
      </c>
      <c r="M137" s="99">
        <f t="shared" si="82"/>
        <v>2.5006892900000664E-13</v>
      </c>
      <c r="N137" s="99">
        <f t="shared" si="83"/>
        <v>6.3417382894037017E-14</v>
      </c>
      <c r="O137" s="99">
        <f t="shared" si="84"/>
        <v>1.151274322271699E-14</v>
      </c>
      <c r="P137" s="99">
        <f t="shared" si="85"/>
        <v>6.5479403300979706E-15</v>
      </c>
      <c r="Q137" s="99">
        <f t="shared" si="86"/>
        <v>8.9471667977343926E-15</v>
      </c>
      <c r="R137" s="99" t="e">
        <f t="shared" si="87"/>
        <v>#VALUE!</v>
      </c>
      <c r="S137" s="99">
        <f t="shared" si="88"/>
        <v>1.4283639171494632E-14</v>
      </c>
      <c r="T137" s="99">
        <f t="shared" si="89"/>
        <v>2.2457229047984689E-14</v>
      </c>
      <c r="U137" s="99">
        <f t="shared" si="90"/>
        <v>1.2389826277629543E-13</v>
      </c>
      <c r="V137" s="99">
        <f t="shared" si="91"/>
        <v>7.508156460923988E-15</v>
      </c>
    </row>
    <row r="138" spans="1:28" x14ac:dyDescent="0.25">
      <c r="A138" s="9">
        <v>1999</v>
      </c>
      <c r="B138" s="3">
        <f t="shared" si="92"/>
        <v>219283.715</v>
      </c>
      <c r="C138" s="3">
        <f t="shared" si="92"/>
        <v>56629.019</v>
      </c>
      <c r="D138" s="3">
        <f t="shared" si="92"/>
        <v>7083.3040000000001</v>
      </c>
      <c r="E138" s="3">
        <f t="shared" si="92"/>
        <v>5905.9320000000007</v>
      </c>
      <c r="F138" s="3">
        <f t="shared" si="92"/>
        <v>9114.6489999999994</v>
      </c>
      <c r="G138" s="3">
        <f t="shared" si="92"/>
        <v>2154.6750000000002</v>
      </c>
      <c r="H138" s="3">
        <f t="shared" si="92"/>
        <v>16436.349999999999</v>
      </c>
      <c r="I138" s="3">
        <f t="shared" si="92"/>
        <v>22889.812999999998</v>
      </c>
      <c r="J138" s="3">
        <f t="shared" si="92"/>
        <v>33701.142999999996</v>
      </c>
      <c r="K138" s="3">
        <f t="shared" si="92"/>
        <v>5384.3519999999999</v>
      </c>
      <c r="L138" s="5">
        <f t="shared" si="93"/>
        <v>1315080987.7</v>
      </c>
      <c r="M138" s="99">
        <f t="shared" si="82"/>
        <v>1.6674540735587277E-13</v>
      </c>
      <c r="N138" s="99">
        <f t="shared" si="83"/>
        <v>4.3061240736998904E-14</v>
      </c>
      <c r="O138" s="99">
        <f t="shared" si="84"/>
        <v>5.3862112419314086E-15</v>
      </c>
      <c r="P138" s="99">
        <f t="shared" si="85"/>
        <v>4.4909264564223774E-15</v>
      </c>
      <c r="Q138" s="99">
        <f t="shared" si="86"/>
        <v>6.9308651598263834E-15</v>
      </c>
      <c r="R138" s="99">
        <f t="shared" si="87"/>
        <v>1.6384352143729194E-15</v>
      </c>
      <c r="S138" s="99">
        <f t="shared" si="88"/>
        <v>1.2498355731494694E-14</v>
      </c>
      <c r="T138" s="99">
        <f t="shared" si="89"/>
        <v>1.7405629930087382E-14</v>
      </c>
      <c r="U138" s="99">
        <f t="shared" si="90"/>
        <v>2.5626667342321884E-14</v>
      </c>
      <c r="V138" s="99">
        <f t="shared" si="91"/>
        <v>4.0943120996805812E-15</v>
      </c>
    </row>
    <row r="139" spans="1:28" x14ac:dyDescent="0.25">
      <c r="A139" s="9">
        <v>2000</v>
      </c>
      <c r="B139" s="3">
        <f t="shared" si="92"/>
        <v>241705.13099999999</v>
      </c>
      <c r="C139" s="3">
        <f t="shared" si="92"/>
        <v>79704.309000000008</v>
      </c>
      <c r="D139" s="3">
        <f t="shared" si="92"/>
        <v>7580.380000000001</v>
      </c>
      <c r="E139" s="3">
        <f t="shared" si="92"/>
        <v>8888.1350000000002</v>
      </c>
      <c r="F139" s="3">
        <f t="shared" si="92"/>
        <v>10001.82</v>
      </c>
      <c r="G139" s="3">
        <f t="shared" si="92"/>
        <v>3403.9490000000001</v>
      </c>
      <c r="H139" s="3">
        <f t="shared" si="92"/>
        <v>21144.891</v>
      </c>
      <c r="I139" s="3">
        <f t="shared" si="92"/>
        <v>25728.985000000001</v>
      </c>
      <c r="J139" s="3">
        <f t="shared" si="92"/>
        <v>34418.964</v>
      </c>
      <c r="K139" s="3">
        <f t="shared" si="92"/>
        <v>9337.9879999999994</v>
      </c>
      <c r="L139" s="5">
        <f t="shared" si="93"/>
        <v>1383237562.3</v>
      </c>
      <c r="M139" s="99">
        <f t="shared" si="82"/>
        <v>1.7473869824508019E-13</v>
      </c>
      <c r="N139" s="99">
        <f t="shared" si="83"/>
        <v>5.7621562031232311E-14</v>
      </c>
      <c r="O139" s="99">
        <f t="shared" si="84"/>
        <v>5.4801721747604983E-15</v>
      </c>
      <c r="P139" s="99">
        <f t="shared" si="85"/>
        <v>6.4256026891151762E-15</v>
      </c>
      <c r="Q139" s="99">
        <f t="shared" si="86"/>
        <v>7.2307319238564604E-15</v>
      </c>
      <c r="R139" s="99">
        <f t="shared" si="87"/>
        <v>2.4608563942841681E-15</v>
      </c>
      <c r="S139" s="99">
        <f t="shared" si="88"/>
        <v>1.528652169106874E-14</v>
      </c>
      <c r="T139" s="99">
        <f t="shared" si="89"/>
        <v>1.8600554019960767E-14</v>
      </c>
      <c r="U139" s="99">
        <f t="shared" si="90"/>
        <v>2.4882901490015446E-14</v>
      </c>
      <c r="V139" s="99">
        <f t="shared" si="91"/>
        <v>6.7508201443525813E-15</v>
      </c>
    </row>
    <row r="140" spans="1:28" x14ac:dyDescent="0.25">
      <c r="A140" s="9">
        <v>2001</v>
      </c>
      <c r="B140" s="3">
        <f t="shared" si="92"/>
        <v>284577.10599999997</v>
      </c>
      <c r="C140" s="3">
        <f t="shared" si="92"/>
        <v>56429.921000000002</v>
      </c>
      <c r="D140" s="3">
        <f t="shared" si="92"/>
        <v>8029.0069999999996</v>
      </c>
      <c r="E140" s="3">
        <f t="shared" si="92"/>
        <v>11171.472</v>
      </c>
      <c r="F140" s="3">
        <f t="shared" si="92"/>
        <v>9561.5859999999993</v>
      </c>
      <c r="G140" s="3">
        <f t="shared" si="92"/>
        <v>2600.9259999999999</v>
      </c>
      <c r="H140" s="3">
        <f t="shared" si="92"/>
        <v>22982.159</v>
      </c>
      <c r="I140" s="3">
        <f t="shared" si="92"/>
        <v>24026.735999999997</v>
      </c>
      <c r="J140" s="3">
        <f t="shared" si="92"/>
        <v>42029.038</v>
      </c>
      <c r="K140" s="3">
        <f t="shared" si="92"/>
        <v>24306.706000000002</v>
      </c>
      <c r="L140" s="5">
        <f t="shared" si="93"/>
        <v>1407732197.0999999</v>
      </c>
      <c r="M140" s="99">
        <f t="shared" si="82"/>
        <v>2.021528715378133E-13</v>
      </c>
      <c r="N140" s="99">
        <f t="shared" si="83"/>
        <v>4.0085693227908348E-14</v>
      </c>
      <c r="O140" s="99">
        <f t="shared" si="84"/>
        <v>5.7035045561507821E-15</v>
      </c>
      <c r="P140" s="99">
        <f t="shared" si="85"/>
        <v>7.9357934861572397E-15</v>
      </c>
      <c r="Q140" s="99">
        <f t="shared" si="86"/>
        <v>6.7921910287321367E-15</v>
      </c>
      <c r="R140" s="99">
        <f t="shared" si="87"/>
        <v>1.8475999947703404E-15</v>
      </c>
      <c r="S140" s="99">
        <f t="shared" si="88"/>
        <v>1.6325661263800328E-14</v>
      </c>
      <c r="T140" s="99">
        <f t="shared" si="89"/>
        <v>1.7067689472114297E-14</v>
      </c>
      <c r="U140" s="99">
        <f t="shared" si="90"/>
        <v>2.9855847643878546E-14</v>
      </c>
      <c r="V140" s="99">
        <f t="shared" si="91"/>
        <v>1.726656962884919E-14</v>
      </c>
    </row>
    <row r="141" spans="1:28" x14ac:dyDescent="0.25">
      <c r="A141" s="9">
        <v>2002</v>
      </c>
      <c r="B141" s="3">
        <f t="shared" si="92"/>
        <v>281704.69900000002</v>
      </c>
      <c r="C141" s="3">
        <f t="shared" si="92"/>
        <v>53413.346000000005</v>
      </c>
      <c r="D141" s="3">
        <f t="shared" si="92"/>
        <v>7997.2649999999994</v>
      </c>
      <c r="E141" s="3">
        <f t="shared" si="92"/>
        <v>10129.380000000001</v>
      </c>
      <c r="F141" s="3">
        <f t="shared" si="92"/>
        <v>6904.6670000000004</v>
      </c>
      <c r="G141" s="3">
        <f t="shared" si="92"/>
        <v>4585.9750000000004</v>
      </c>
      <c r="H141" s="3">
        <f t="shared" si="92"/>
        <v>17981.484</v>
      </c>
      <c r="I141" s="3">
        <f t="shared" si="92"/>
        <v>30233.212</v>
      </c>
      <c r="J141" s="3">
        <f t="shared" si="92"/>
        <v>14786.861000000001</v>
      </c>
      <c r="K141" s="3">
        <f t="shared" si="92"/>
        <v>9809.6220000000012</v>
      </c>
      <c r="L141" s="5">
        <f t="shared" si="93"/>
        <v>1450105165.8</v>
      </c>
      <c r="M141" s="99">
        <f t="shared" si="82"/>
        <v>1.9426501307895695E-13</v>
      </c>
      <c r="N141" s="99">
        <f t="shared" si="83"/>
        <v>3.6834118834776172E-14</v>
      </c>
      <c r="O141" s="99">
        <f t="shared" si="84"/>
        <v>5.5149551829835982E-15</v>
      </c>
      <c r="P141" s="99">
        <f t="shared" si="85"/>
        <v>6.9852726815242965E-15</v>
      </c>
      <c r="Q141" s="99">
        <f t="shared" si="86"/>
        <v>4.7614939680535552E-15</v>
      </c>
      <c r="R141" s="99">
        <f t="shared" si="87"/>
        <v>3.1625120082032054E-15</v>
      </c>
      <c r="S141" s="99">
        <f t="shared" si="88"/>
        <v>1.2400124090365475E-14</v>
      </c>
      <c r="T141" s="99">
        <f t="shared" si="89"/>
        <v>2.0848978896865605E-14</v>
      </c>
      <c r="U141" s="99">
        <f t="shared" si="90"/>
        <v>1.0197095596057907E-14</v>
      </c>
      <c r="V141" s="99">
        <f t="shared" si="91"/>
        <v>6.7647659158487232E-15</v>
      </c>
    </row>
    <row r="142" spans="1:28" x14ac:dyDescent="0.25">
      <c r="A142" s="9">
        <v>2003</v>
      </c>
      <c r="B142" s="3">
        <f t="shared" si="92"/>
        <v>242598.54200000002</v>
      </c>
      <c r="C142" s="3">
        <f t="shared" si="92"/>
        <v>69909.290999999997</v>
      </c>
      <c r="D142" s="3">
        <f t="shared" si="92"/>
        <v>8400.1919999999991</v>
      </c>
      <c r="E142" s="3">
        <f t="shared" si="92"/>
        <v>9997.0030000000006</v>
      </c>
      <c r="F142" s="3">
        <f t="shared" si="92"/>
        <v>8528.17</v>
      </c>
      <c r="G142" s="3">
        <f t="shared" si="92"/>
        <v>10837.862999999999</v>
      </c>
      <c r="H142" s="3">
        <f t="shared" si="92"/>
        <v>27665.859</v>
      </c>
      <c r="I142" s="3">
        <f t="shared" si="92"/>
        <v>77261.762999999992</v>
      </c>
      <c r="J142" s="3">
        <f t="shared" si="92"/>
        <v>15450.843000000001</v>
      </c>
      <c r="K142" s="3">
        <f t="shared" si="92"/>
        <v>18854.565999999999</v>
      </c>
      <c r="L142" s="5">
        <f t="shared" si="93"/>
        <v>1476240024.2</v>
      </c>
      <c r="M142" s="99">
        <f t="shared" si="82"/>
        <v>1.6433543192372687E-13</v>
      </c>
      <c r="N142" s="99">
        <f t="shared" si="83"/>
        <v>4.7356317302049205E-14</v>
      </c>
      <c r="O142" s="99">
        <f t="shared" si="84"/>
        <v>5.6902616527771012E-15</v>
      </c>
      <c r="P142" s="99">
        <f t="shared" si="85"/>
        <v>6.7719360240334561E-15</v>
      </c>
      <c r="Q142" s="99">
        <f t="shared" si="86"/>
        <v>5.7769535171772374E-15</v>
      </c>
      <c r="R142" s="99">
        <f t="shared" si="87"/>
        <v>7.3415317443877221E-15</v>
      </c>
      <c r="S142" s="99">
        <f t="shared" si="88"/>
        <v>1.8740759325362831E-14</v>
      </c>
      <c r="T142" s="99">
        <f t="shared" si="89"/>
        <v>5.2336856970037427E-14</v>
      </c>
      <c r="U142" s="99">
        <f t="shared" si="90"/>
        <v>1.0466348796072697E-14</v>
      </c>
      <c r="V142" s="99">
        <f t="shared" si="91"/>
        <v>1.2772019245459501E-14</v>
      </c>
    </row>
    <row r="143" spans="1:28" x14ac:dyDescent="0.25">
      <c r="A143" s="9">
        <v>2004</v>
      </c>
      <c r="B143" s="3">
        <f t="shared" si="92"/>
        <v>300767.45600000001</v>
      </c>
      <c r="C143" s="3">
        <f t="shared" si="92"/>
        <v>68298.756999999998</v>
      </c>
      <c r="D143" s="3">
        <f t="shared" si="92"/>
        <v>14976.445</v>
      </c>
      <c r="E143" s="3">
        <f t="shared" si="92"/>
        <v>16053.483</v>
      </c>
      <c r="F143" s="3">
        <f t="shared" si="92"/>
        <v>9471.3109999999997</v>
      </c>
      <c r="G143" s="3">
        <f t="shared" si="92"/>
        <v>21013.360000000001</v>
      </c>
      <c r="H143" s="3">
        <f t="shared" si="92"/>
        <v>36147.487999999998</v>
      </c>
      <c r="I143" s="3">
        <f t="shared" si="92"/>
        <v>33886.171999999999</v>
      </c>
      <c r="J143" s="3">
        <f t="shared" si="92"/>
        <v>22680.32</v>
      </c>
      <c r="K143" s="3">
        <f t="shared" si="92"/>
        <v>15808.707</v>
      </c>
      <c r="L143" s="5">
        <f t="shared" si="93"/>
        <v>1521796218.7</v>
      </c>
      <c r="M143" s="99">
        <f t="shared" si="82"/>
        <v>1.9763977088662481E-13</v>
      </c>
      <c r="N143" s="99">
        <f t="shared" si="83"/>
        <v>4.4880356621167359E-14</v>
      </c>
      <c r="O143" s="99">
        <f t="shared" si="84"/>
        <v>9.841294659539688E-15</v>
      </c>
      <c r="P143" s="99">
        <f t="shared" si="85"/>
        <v>1.0549035937093959E-14</v>
      </c>
      <c r="Q143" s="99">
        <f t="shared" si="86"/>
        <v>6.2237708857568998E-15</v>
      </c>
      <c r="R143" s="99">
        <f t="shared" si="87"/>
        <v>1.3808261409632585E-14</v>
      </c>
      <c r="S143" s="99">
        <f t="shared" si="88"/>
        <v>2.3753172439131912E-14</v>
      </c>
      <c r="T143" s="99">
        <f t="shared" si="89"/>
        <v>2.2267220527691534E-14</v>
      </c>
      <c r="U143" s="99">
        <f t="shared" si="90"/>
        <v>1.4903651173068851E-14</v>
      </c>
      <c r="V143" s="99">
        <f t="shared" si="91"/>
        <v>1.0388189171283817E-14</v>
      </c>
    </row>
    <row r="144" spans="1:28" x14ac:dyDescent="0.25">
      <c r="A144" s="9">
        <v>2005</v>
      </c>
      <c r="B144" s="3">
        <f t="shared" si="92"/>
        <v>353316.17100000003</v>
      </c>
      <c r="C144" s="3">
        <f t="shared" si="92"/>
        <v>73134.936999999991</v>
      </c>
      <c r="D144" s="3">
        <f t="shared" si="92"/>
        <v>47893.915999999997</v>
      </c>
      <c r="E144" s="3">
        <f t="shared" si="92"/>
        <v>17495.639000000003</v>
      </c>
      <c r="F144" s="3">
        <f t="shared" si="92"/>
        <v>11803.847000000002</v>
      </c>
      <c r="G144" s="3">
        <f t="shared" si="92"/>
        <v>40408.961000000003</v>
      </c>
      <c r="H144" s="3">
        <f t="shared" si="92"/>
        <v>57525.866000000002</v>
      </c>
      <c r="I144" s="3">
        <f t="shared" si="92"/>
        <v>52840.999000000003</v>
      </c>
      <c r="J144" s="3">
        <f t="shared" si="92"/>
        <v>18429.522000000001</v>
      </c>
      <c r="K144" s="3">
        <f t="shared" si="92"/>
        <v>13406.384999999998</v>
      </c>
      <c r="L144" s="5">
        <f t="shared" si="93"/>
        <v>1570514731</v>
      </c>
      <c r="M144" s="99">
        <f t="shared" si="82"/>
        <v>2.2496839031559523E-13</v>
      </c>
      <c r="N144" s="99">
        <f t="shared" si="83"/>
        <v>4.6567495074326677E-14</v>
      </c>
      <c r="O144" s="99">
        <f t="shared" si="84"/>
        <v>3.0495680845670462E-14</v>
      </c>
      <c r="P144" s="99">
        <f t="shared" si="85"/>
        <v>1.1140066791261446E-14</v>
      </c>
      <c r="Q144" s="99">
        <f t="shared" si="86"/>
        <v>7.5159097632176251E-15</v>
      </c>
      <c r="R144" s="99">
        <f t="shared" si="87"/>
        <v>2.5729756112679217E-14</v>
      </c>
      <c r="S144" s="99">
        <f t="shared" si="88"/>
        <v>3.6628670119745605E-14</v>
      </c>
      <c r="T144" s="99">
        <f t="shared" si="89"/>
        <v>3.3645656393400617E-14</v>
      </c>
      <c r="U144" s="99">
        <f t="shared" si="90"/>
        <v>1.1734701774026212E-14</v>
      </c>
      <c r="V144" s="99">
        <f t="shared" si="91"/>
        <v>8.5363000647970342E-15</v>
      </c>
    </row>
    <row r="145" spans="1:29" x14ac:dyDescent="0.25">
      <c r="A145" s="9">
        <v>2006</v>
      </c>
      <c r="B145" s="3">
        <f t="shared" si="92"/>
        <v>363839.56</v>
      </c>
      <c r="C145" s="3">
        <f t="shared" si="92"/>
        <v>93216.298999999999</v>
      </c>
      <c r="D145" s="3">
        <f t="shared" si="92"/>
        <v>45230.531999999999</v>
      </c>
      <c r="E145" s="3">
        <f t="shared" si="92"/>
        <v>14146.682999999999</v>
      </c>
      <c r="F145" s="3">
        <f t="shared" si="92"/>
        <v>12761.485999999999</v>
      </c>
      <c r="G145" s="3">
        <f t="shared" si="92"/>
        <v>62559.261999999995</v>
      </c>
      <c r="H145" s="3">
        <f t="shared" si="92"/>
        <v>60458.004000000001</v>
      </c>
      <c r="I145" s="3">
        <f t="shared" si="92"/>
        <v>59786.399999999994</v>
      </c>
      <c r="J145" s="3">
        <f t="shared" si="92"/>
        <v>24502.324000000001</v>
      </c>
      <c r="K145" s="3">
        <f t="shared" si="92"/>
        <v>38129.053</v>
      </c>
      <c r="L145" s="5">
        <f t="shared" si="93"/>
        <v>1611715812.7</v>
      </c>
      <c r="M145" s="99">
        <f t="shared" si="82"/>
        <v>2.2574672106150268E-13</v>
      </c>
      <c r="N145" s="99">
        <f t="shared" si="83"/>
        <v>5.7836684523086573E-14</v>
      </c>
      <c r="O145" s="99">
        <f t="shared" si="84"/>
        <v>2.8063590146347392E-14</v>
      </c>
      <c r="P145" s="99">
        <f t="shared" si="85"/>
        <v>8.7774053518163381E-15</v>
      </c>
      <c r="Q145" s="99">
        <f t="shared" si="86"/>
        <v>7.9179504844725281E-15</v>
      </c>
      <c r="R145" s="99">
        <f t="shared" si="87"/>
        <v>3.8815318126834428E-14</v>
      </c>
      <c r="S145" s="99">
        <f t="shared" si="88"/>
        <v>3.7511578358667793E-14</v>
      </c>
      <c r="T145" s="99">
        <f t="shared" si="89"/>
        <v>3.7094877104819005E-14</v>
      </c>
      <c r="U145" s="99">
        <f t="shared" si="90"/>
        <v>1.5202632999519246E-14</v>
      </c>
      <c r="V145" s="99">
        <f t="shared" si="91"/>
        <v>2.3657429367851731E-14</v>
      </c>
    </row>
    <row r="146" spans="1:29" x14ac:dyDescent="0.25">
      <c r="A146" s="9">
        <v>2007</v>
      </c>
      <c r="B146" s="3">
        <f t="shared" si="92"/>
        <v>423614.73300000001</v>
      </c>
      <c r="C146" s="3">
        <f t="shared" si="92"/>
        <v>91504.187999999995</v>
      </c>
      <c r="D146" s="3">
        <f t="shared" si="92"/>
        <v>37687.733</v>
      </c>
      <c r="E146" s="3">
        <f t="shared" si="92"/>
        <v>15570.526</v>
      </c>
      <c r="F146" s="3">
        <f t="shared" si="92"/>
        <v>16178.739</v>
      </c>
      <c r="G146" s="3">
        <f t="shared" si="92"/>
        <v>64797.041000000005</v>
      </c>
      <c r="H146" s="3">
        <f t="shared" si="92"/>
        <v>64712.82</v>
      </c>
      <c r="I146" s="3">
        <f t="shared" si="92"/>
        <v>83789.7</v>
      </c>
      <c r="J146" s="3">
        <f t="shared" si="92"/>
        <v>34042.181999999993</v>
      </c>
      <c r="K146" s="3">
        <f t="shared" si="92"/>
        <v>82259.561000000002</v>
      </c>
      <c r="L146" s="5">
        <f t="shared" si="93"/>
        <v>1644961443.4000001</v>
      </c>
      <c r="M146" s="99">
        <f t="shared" si="82"/>
        <v>2.5752259100032349E-13</v>
      </c>
      <c r="N146" s="99">
        <f t="shared" si="83"/>
        <v>5.5626950021921705E-14</v>
      </c>
      <c r="O146" s="99">
        <f t="shared" si="84"/>
        <v>2.2911012991345594E-14</v>
      </c>
      <c r="P146" s="99">
        <f t="shared" si="85"/>
        <v>9.465587210249137E-15</v>
      </c>
      <c r="Q146" s="99">
        <f t="shared" si="86"/>
        <v>9.8353302230354267E-15</v>
      </c>
      <c r="R146" s="99">
        <f t="shared" si="87"/>
        <v>3.9391221757799896E-14</v>
      </c>
      <c r="S146" s="99">
        <f t="shared" si="88"/>
        <v>3.934002238146319E-14</v>
      </c>
      <c r="T146" s="99">
        <f t="shared" si="89"/>
        <v>5.0937181741362623E-14</v>
      </c>
      <c r="U146" s="99">
        <f t="shared" si="90"/>
        <v>2.0694820621228422E-14</v>
      </c>
      <c r="V146" s="99">
        <f t="shared" si="91"/>
        <v>5.0006984254886998E-14</v>
      </c>
    </row>
    <row r="147" spans="1:29" x14ac:dyDescent="0.25">
      <c r="A147" s="9">
        <v>2008</v>
      </c>
      <c r="B147" s="3">
        <f t="shared" si="92"/>
        <v>506857.272</v>
      </c>
      <c r="C147" s="3">
        <f t="shared" si="92"/>
        <v>89694.457999999999</v>
      </c>
      <c r="D147" s="3">
        <f t="shared" si="92"/>
        <v>80829.764999999999</v>
      </c>
      <c r="E147" s="3">
        <f t="shared" si="92"/>
        <v>11754.314</v>
      </c>
      <c r="F147" s="3">
        <f t="shared" si="92"/>
        <v>23383.595999999998</v>
      </c>
      <c r="G147" s="3">
        <f t="shared" si="92"/>
        <v>81090.313000000009</v>
      </c>
      <c r="H147" s="3">
        <f t="shared" si="92"/>
        <v>123600.19</v>
      </c>
      <c r="I147" s="3">
        <f t="shared" si="92"/>
        <v>111267.15</v>
      </c>
      <c r="J147" s="3">
        <f t="shared" si="92"/>
        <v>39340.625</v>
      </c>
      <c r="K147" s="3">
        <f t="shared" si="92"/>
        <v>52895.25</v>
      </c>
      <c r="L147" s="5">
        <f t="shared" si="93"/>
        <v>1661416995.7</v>
      </c>
      <c r="M147" s="99">
        <f t="shared" si="82"/>
        <v>3.0507529013596451E-13</v>
      </c>
      <c r="N147" s="99">
        <f t="shared" si="83"/>
        <v>5.3986722317240586E-14</v>
      </c>
      <c r="O147" s="99">
        <f t="shared" si="84"/>
        <v>4.8651100361438293E-14</v>
      </c>
      <c r="P147" s="99">
        <f t="shared" si="85"/>
        <v>7.0748728527648107E-15</v>
      </c>
      <c r="Q147" s="99">
        <f t="shared" si="86"/>
        <v>1.4074489463223442E-14</v>
      </c>
      <c r="R147" s="99">
        <f t="shared" si="87"/>
        <v>4.8807923122174673E-14</v>
      </c>
      <c r="S147" s="99">
        <f t="shared" si="88"/>
        <v>7.4394441804734214E-14</v>
      </c>
      <c r="T147" s="99">
        <f t="shared" si="89"/>
        <v>6.6971236172481871E-14</v>
      </c>
      <c r="U147" s="99">
        <f t="shared" si="90"/>
        <v>2.3678959046295736E-14</v>
      </c>
      <c r="V147" s="99">
        <f t="shared" si="91"/>
        <v>3.1837431624270702E-14</v>
      </c>
    </row>
    <row r="148" spans="1:29" x14ac:dyDescent="0.25">
      <c r="A148" s="9">
        <v>2009</v>
      </c>
      <c r="B148" s="3">
        <f t="shared" si="92"/>
        <v>545572.36700000009</v>
      </c>
      <c r="C148" s="3">
        <f t="shared" si="92"/>
        <v>81564.850999999995</v>
      </c>
      <c r="D148" s="3">
        <f t="shared" si="92"/>
        <v>41976.626000000004</v>
      </c>
      <c r="E148" s="3">
        <f t="shared" si="92"/>
        <v>9579.2189999999991</v>
      </c>
      <c r="F148" s="3">
        <f t="shared" si="92"/>
        <v>20314.690999999999</v>
      </c>
      <c r="G148" s="3">
        <f t="shared" si="92"/>
        <v>66010.995999999999</v>
      </c>
      <c r="H148" s="3">
        <f t="shared" si="92"/>
        <v>69290.760999999999</v>
      </c>
      <c r="I148" s="3">
        <f t="shared" si="92"/>
        <v>142869.72199999998</v>
      </c>
      <c r="J148" s="3">
        <f t="shared" si="92"/>
        <v>17743.237000000001</v>
      </c>
      <c r="K148" s="3">
        <f t="shared" si="92"/>
        <v>64814.008000000002</v>
      </c>
      <c r="L148" s="5">
        <f t="shared" si="93"/>
        <v>1612412045.3</v>
      </c>
      <c r="M148" s="99">
        <f t="shared" si="82"/>
        <v>3.3835790832143821E-13</v>
      </c>
      <c r="N148" s="99">
        <f t="shared" si="83"/>
        <v>5.0585612553411752E-14</v>
      </c>
      <c r="O148" s="99">
        <f t="shared" si="84"/>
        <v>2.6033436132133315E-14</v>
      </c>
      <c r="P148" s="99">
        <f t="shared" si="85"/>
        <v>5.9409249812554723E-15</v>
      </c>
      <c r="Q148" s="99">
        <f t="shared" si="86"/>
        <v>1.259894520089641E-14</v>
      </c>
      <c r="R148" s="99">
        <f t="shared" si="87"/>
        <v>4.0939284838769739E-14</v>
      </c>
      <c r="S148" s="99">
        <f t="shared" si="88"/>
        <v>4.2973358579139116E-14</v>
      </c>
      <c r="T148" s="99">
        <f t="shared" si="89"/>
        <v>8.8606211059046095E-14</v>
      </c>
      <c r="U148" s="99">
        <f t="shared" si="90"/>
        <v>1.1004158057315154E-14</v>
      </c>
      <c r="V148" s="99">
        <f t="shared" si="91"/>
        <v>4.0196926206874695E-14</v>
      </c>
    </row>
    <row r="149" spans="1:29" x14ac:dyDescent="0.25">
      <c r="A149" s="9">
        <v>2010</v>
      </c>
      <c r="B149" s="3">
        <f t="shared" si="92"/>
        <v>743568.674</v>
      </c>
      <c r="C149" s="3">
        <f t="shared" si="92"/>
        <v>105089.20699999999</v>
      </c>
      <c r="D149" s="3">
        <f t="shared" si="92"/>
        <v>51830.792000000001</v>
      </c>
      <c r="E149" s="3">
        <f t="shared" si="92"/>
        <v>12437.243</v>
      </c>
      <c r="F149" s="3">
        <f t="shared" si="92"/>
        <v>36478.618999999999</v>
      </c>
      <c r="G149" s="3">
        <f t="shared" si="92"/>
        <v>26404.959999999999</v>
      </c>
      <c r="H149" s="3">
        <f t="shared" si="92"/>
        <v>113157.406</v>
      </c>
      <c r="I149" s="3">
        <f t="shared" si="92"/>
        <v>127668.40699999999</v>
      </c>
      <c r="J149" s="3">
        <f t="shared" si="92"/>
        <v>27129.711000000003</v>
      </c>
      <c r="K149" s="3">
        <f t="shared" si="92"/>
        <v>110875.094</v>
      </c>
      <c r="L149" s="5">
        <f t="shared" si="93"/>
        <v>1662131000</v>
      </c>
      <c r="M149" s="99">
        <f t="shared" si="82"/>
        <v>4.4735864621982262E-13</v>
      </c>
      <c r="N149" s="99">
        <f t="shared" si="83"/>
        <v>6.3225586310585632E-14</v>
      </c>
      <c r="O149" s="99">
        <f t="shared" si="84"/>
        <v>3.1183337534767114E-14</v>
      </c>
      <c r="P149" s="99">
        <f t="shared" si="85"/>
        <v>7.4827092449391778E-15</v>
      </c>
      <c r="Q149" s="99">
        <f t="shared" si="86"/>
        <v>2.1946897687366399E-14</v>
      </c>
      <c r="R149" s="99">
        <f t="shared" si="87"/>
        <v>1.5886208728433557E-14</v>
      </c>
      <c r="S149" s="99">
        <f t="shared" si="88"/>
        <v>6.8079715738410517E-14</v>
      </c>
      <c r="T149" s="99">
        <f t="shared" si="89"/>
        <v>7.6810075138481852E-14</v>
      </c>
      <c r="U149" s="99">
        <f t="shared" si="90"/>
        <v>1.632224596015597E-14</v>
      </c>
      <c r="V149" s="99">
        <f t="shared" si="91"/>
        <v>6.6706591718703279E-14</v>
      </c>
    </row>
    <row r="150" spans="1:29" x14ac:dyDescent="0.25">
      <c r="A150" s="9">
        <v>2011</v>
      </c>
      <c r="B150" s="3">
        <f t="shared" si="92"/>
        <v>854062.36199999996</v>
      </c>
      <c r="C150" s="3">
        <f t="shared" si="92"/>
        <v>138299.6</v>
      </c>
      <c r="D150" s="3">
        <f t="shared" si="92"/>
        <v>73624.400999999998</v>
      </c>
      <c r="E150" s="3">
        <f t="shared" si="92"/>
        <v>12646.988000000001</v>
      </c>
      <c r="F150" s="3">
        <f t="shared" si="92"/>
        <v>36706.78</v>
      </c>
      <c r="G150" s="3">
        <f t="shared" si="92"/>
        <v>44914.289000000004</v>
      </c>
      <c r="H150" s="3">
        <f t="shared" si="92"/>
        <v>139215.44100000002</v>
      </c>
      <c r="I150" s="3">
        <f t="shared" si="92"/>
        <v>195734.549</v>
      </c>
      <c r="J150" s="3">
        <f t="shared" si="92"/>
        <v>25426.756000000001</v>
      </c>
      <c r="K150" s="3">
        <f t="shared" si="92"/>
        <v>51301.420999999995</v>
      </c>
      <c r="L150" s="5">
        <f t="shared" si="93"/>
        <v>1714342174.8</v>
      </c>
      <c r="M150" s="99">
        <f t="shared" si="82"/>
        <v>4.9818663657366838E-13</v>
      </c>
      <c r="N150" s="99">
        <f t="shared" si="83"/>
        <v>8.0672109706531851E-14</v>
      </c>
      <c r="O150" s="99">
        <f t="shared" si="84"/>
        <v>4.2946152805573505E-14</v>
      </c>
      <c r="P150" s="99">
        <f t="shared" si="85"/>
        <v>7.3771666974683368E-15</v>
      </c>
      <c r="Q150" s="99">
        <f t="shared" si="86"/>
        <v>2.1411583136419262E-14</v>
      </c>
      <c r="R150" s="99">
        <f t="shared" si="87"/>
        <v>2.619913904016264E-14</v>
      </c>
      <c r="S150" s="99">
        <f t="shared" si="88"/>
        <v>8.1206332695070802E-14</v>
      </c>
      <c r="T150" s="99">
        <f t="shared" si="89"/>
        <v>1.1417472653779574E-13</v>
      </c>
      <c r="U150" s="99">
        <f t="shared" si="90"/>
        <v>1.4831785844017027E-14</v>
      </c>
      <c r="V150" s="99">
        <f t="shared" si="91"/>
        <v>2.9924843332974041E-14</v>
      </c>
    </row>
    <row r="151" spans="1:29" x14ac:dyDescent="0.25">
      <c r="A151" s="9">
        <v>2012</v>
      </c>
      <c r="B151" s="3">
        <f t="shared" si="92"/>
        <v>785105.82300000009</v>
      </c>
      <c r="C151" s="3">
        <f t="shared" si="92"/>
        <v>111296.81700000001</v>
      </c>
      <c r="D151" s="3">
        <f t="shared" si="92"/>
        <v>49709.868000000002</v>
      </c>
      <c r="E151" s="3">
        <f t="shared" si="92"/>
        <v>15229.485000000001</v>
      </c>
      <c r="F151" s="3">
        <f t="shared" si="92"/>
        <v>42086.826000000001</v>
      </c>
      <c r="G151" s="3">
        <f t="shared" si="92"/>
        <v>99268.338000000003</v>
      </c>
      <c r="H151" s="3">
        <f t="shared" si="92"/>
        <v>149994.59999999998</v>
      </c>
      <c r="I151" s="3">
        <f t="shared" si="92"/>
        <v>196562.41499999998</v>
      </c>
      <c r="J151" s="3">
        <f t="shared" si="92"/>
        <v>31722.077999999998</v>
      </c>
      <c r="K151" s="3">
        <f t="shared" si="92"/>
        <v>116944.21</v>
      </c>
      <c r="L151" s="5">
        <f t="shared" si="93"/>
        <v>1744265542.3</v>
      </c>
      <c r="M151" s="99">
        <f t="shared" si="82"/>
        <v>4.5010682373783207E-13</v>
      </c>
      <c r="N151" s="99">
        <f t="shared" si="83"/>
        <v>6.380726689884804E-14</v>
      </c>
      <c r="O151" s="99">
        <f t="shared" si="84"/>
        <v>2.8499025403237773E-14</v>
      </c>
      <c r="P151" s="99">
        <f t="shared" si="85"/>
        <v>8.7311734541968311E-15</v>
      </c>
      <c r="Q151" s="99">
        <f t="shared" si="86"/>
        <v>2.4128680513004938E-14</v>
      </c>
      <c r="R151" s="99">
        <f t="shared" si="87"/>
        <v>5.6911253242498912E-14</v>
      </c>
      <c r="S151" s="99">
        <f t="shared" si="88"/>
        <v>8.5992984647404148E-14</v>
      </c>
      <c r="T151" s="99">
        <f t="shared" si="89"/>
        <v>1.126906484323548E-13</v>
      </c>
      <c r="U151" s="99">
        <f t="shared" si="90"/>
        <v>1.8186495823434693E-14</v>
      </c>
      <c r="V151" s="99">
        <f t="shared" si="91"/>
        <v>6.7044957986039561E-14</v>
      </c>
    </row>
    <row r="152" spans="1:29" x14ac:dyDescent="0.25">
      <c r="A152" s="9">
        <v>2013</v>
      </c>
      <c r="B152" s="3">
        <f t="shared" si="92"/>
        <v>660928.88699999999</v>
      </c>
      <c r="C152" s="3">
        <f t="shared" si="92"/>
        <v>117854.15300000001</v>
      </c>
      <c r="D152" s="3">
        <f t="shared" si="92"/>
        <v>32432.187999999998</v>
      </c>
      <c r="E152" s="3">
        <f t="shared" si="92"/>
        <v>15099.656999999999</v>
      </c>
      <c r="F152" s="3">
        <f t="shared" si="92"/>
        <v>35988.948000000004</v>
      </c>
      <c r="G152" s="3" t="e">
        <f t="shared" si="92"/>
        <v>#VALUE!</v>
      </c>
      <c r="H152" s="3">
        <f t="shared" si="92"/>
        <v>128882.526</v>
      </c>
      <c r="I152" s="3">
        <f t="shared" si="92"/>
        <v>142927.39199999999</v>
      </c>
      <c r="J152" s="3">
        <f t="shared" si="92"/>
        <v>29126.079999999998</v>
      </c>
      <c r="K152" s="3">
        <f t="shared" si="92"/>
        <v>157111.17499999999</v>
      </c>
      <c r="L152" s="5">
        <f t="shared" si="93"/>
        <v>1782954541.4000001</v>
      </c>
      <c r="M152" s="99">
        <f t="shared" si="82"/>
        <v>3.7069306684680232E-13</v>
      </c>
      <c r="N152" s="99">
        <f t="shared" si="83"/>
        <v>6.6100481119086366E-14</v>
      </c>
      <c r="O152" s="99">
        <f t="shared" si="84"/>
        <v>1.8190137351754242E-14</v>
      </c>
      <c r="P152" s="99">
        <f t="shared" si="85"/>
        <v>8.4688962334079161E-15</v>
      </c>
      <c r="Q152" s="99">
        <f t="shared" si="86"/>
        <v>2.0185005935003251E-14</v>
      </c>
      <c r="R152" s="99" t="e">
        <f t="shared" si="87"/>
        <v>#VALUE!</v>
      </c>
      <c r="S152" s="99">
        <f t="shared" si="88"/>
        <v>7.2285929342202794E-14</v>
      </c>
      <c r="T152" s="99">
        <f t="shared" si="89"/>
        <v>8.0163228327611468E-14</v>
      </c>
      <c r="U152" s="99">
        <f t="shared" si="90"/>
        <v>1.6335851152508805E-14</v>
      </c>
      <c r="V152" s="99">
        <f t="shared" si="91"/>
        <v>8.8118441245638365E-14</v>
      </c>
    </row>
    <row r="153" spans="1:29" x14ac:dyDescent="0.25">
      <c r="A153" s="9">
        <v>2014</v>
      </c>
      <c r="B153" s="3">
        <f t="shared" si="92"/>
        <v>1052256.99</v>
      </c>
      <c r="C153" s="3">
        <f t="shared" si="92"/>
        <v>94280.040000000008</v>
      </c>
      <c r="D153" s="3">
        <f t="shared" si="92"/>
        <v>65612.399999999994</v>
      </c>
      <c r="E153" s="3">
        <f t="shared" si="92"/>
        <v>13609.661</v>
      </c>
      <c r="F153" s="3">
        <f t="shared" si="92"/>
        <v>31574.284</v>
      </c>
      <c r="G153" s="3">
        <f t="shared" si="92"/>
        <v>50406.258999999998</v>
      </c>
      <c r="H153" s="3">
        <f t="shared" si="92"/>
        <v>143492.41199999998</v>
      </c>
      <c r="I153" s="3">
        <f t="shared" si="92"/>
        <v>211563.98800000001</v>
      </c>
      <c r="J153" s="3">
        <f t="shared" si="92"/>
        <v>29938.523999999998</v>
      </c>
      <c r="K153" s="3">
        <f t="shared" si="92"/>
        <v>135263.94500000001</v>
      </c>
      <c r="L153" s="5">
        <f t="shared" si="93"/>
        <v>1827045093</v>
      </c>
      <c r="M153" s="99">
        <f t="shared" si="82"/>
        <v>5.7593378183797245E-13</v>
      </c>
      <c r="N153" s="99">
        <f t="shared" si="83"/>
        <v>5.1602470218834388E-14</v>
      </c>
      <c r="O153" s="99">
        <f t="shared" si="84"/>
        <v>3.5911757324097963E-14</v>
      </c>
      <c r="P153" s="99">
        <f t="shared" si="85"/>
        <v>7.4490011506245845E-15</v>
      </c>
      <c r="Q153" s="99">
        <f t="shared" si="86"/>
        <v>1.7281611779025751E-14</v>
      </c>
      <c r="R153" s="99">
        <f t="shared" si="87"/>
        <v>2.7588951796057284E-14</v>
      </c>
      <c r="S153" s="99">
        <f t="shared" si="88"/>
        <v>7.8537969615400179E-14</v>
      </c>
      <c r="T153" s="99">
        <f t="shared" si="89"/>
        <v>1.1579571232837658E-13</v>
      </c>
      <c r="U153" s="99">
        <f t="shared" si="90"/>
        <v>1.6386308205913559E-14</v>
      </c>
      <c r="V153" s="99">
        <f t="shared" si="91"/>
        <v>7.403426741805109E-14</v>
      </c>
    </row>
    <row r="154" spans="1:29" x14ac:dyDescent="0.25">
      <c r="A154" s="10">
        <v>2015</v>
      </c>
      <c r="B154" s="3">
        <f t="shared" si="92"/>
        <v>723524.01600000006</v>
      </c>
      <c r="C154" s="3">
        <f t="shared" si="92"/>
        <v>87578.417000000001</v>
      </c>
      <c r="D154" s="3">
        <f t="shared" si="92"/>
        <v>32558.858</v>
      </c>
      <c r="E154" s="3">
        <f t="shared" si="92"/>
        <v>11776.994999999999</v>
      </c>
      <c r="F154" s="3">
        <f t="shared" si="92"/>
        <v>31103.082000000002</v>
      </c>
      <c r="G154" s="3">
        <f t="shared" si="92"/>
        <v>19861.536</v>
      </c>
      <c r="H154" s="3">
        <f t="shared" si="92"/>
        <v>164028.84299999999</v>
      </c>
      <c r="I154" s="3">
        <f t="shared" si="92"/>
        <v>103529.033</v>
      </c>
      <c r="J154" s="3">
        <f t="shared" si="92"/>
        <v>29902.34</v>
      </c>
      <c r="K154" s="3">
        <f t="shared" si="92"/>
        <v>88843.531999999992</v>
      </c>
      <c r="L154" s="5">
        <f t="shared" si="93"/>
        <v>1846745549.3</v>
      </c>
      <c r="M154" s="99">
        <f t="shared" si="82"/>
        <v>3.9178327316085771E-13</v>
      </c>
      <c r="N154" s="99">
        <f t="shared" si="83"/>
        <v>4.7423109823221815E-14</v>
      </c>
      <c r="O154" s="99">
        <f t="shared" si="84"/>
        <v>1.7630397437449506E-14</v>
      </c>
      <c r="P154" s="99">
        <f t="shared" si="85"/>
        <v>6.3771617072335778E-15</v>
      </c>
      <c r="Q154" s="99">
        <f t="shared" si="86"/>
        <v>1.6842104756548336E-14</v>
      </c>
      <c r="R154" s="99">
        <f t="shared" si="87"/>
        <v>1.0754884996218576E-14</v>
      </c>
      <c r="S154" s="99">
        <f t="shared" si="88"/>
        <v>8.8820489136781376E-14</v>
      </c>
      <c r="T154" s="99">
        <f t="shared" si="89"/>
        <v>5.6060258566342385E-14</v>
      </c>
      <c r="U154" s="99">
        <f t="shared" si="90"/>
        <v>1.6191911230723874E-14</v>
      </c>
      <c r="V154" s="99">
        <f t="shared" si="91"/>
        <v>4.8108160885334586E-14</v>
      </c>
    </row>
    <row r="155" spans="1:29" x14ac:dyDescent="0.25">
      <c r="A155" t="s">
        <v>41</v>
      </c>
    </row>
    <row r="157" spans="1:29" x14ac:dyDescent="0.25">
      <c r="Y157" s="7" t="s">
        <v>20</v>
      </c>
      <c r="AB157" s="1" t="s">
        <v>3</v>
      </c>
      <c r="AC157" s="7" t="s">
        <v>21</v>
      </c>
    </row>
    <row r="158" spans="1:29" ht="15.75" x14ac:dyDescent="0.25">
      <c r="A158" s="113" t="s">
        <v>125</v>
      </c>
      <c r="B158" s="114"/>
      <c r="C158" s="114"/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</row>
    <row r="159" spans="1:29" ht="60" x14ac:dyDescent="0.25">
      <c r="A159" s="11" t="s">
        <v>0</v>
      </c>
      <c r="B159" s="80" t="s">
        <v>115</v>
      </c>
      <c r="C159" s="80" t="s">
        <v>116</v>
      </c>
      <c r="D159" s="80" t="s">
        <v>117</v>
      </c>
      <c r="E159" s="80" t="s">
        <v>118</v>
      </c>
      <c r="F159" s="80" t="s">
        <v>119</v>
      </c>
      <c r="G159" s="80" t="s">
        <v>120</v>
      </c>
      <c r="H159" s="80" t="s">
        <v>121</v>
      </c>
      <c r="I159" s="80" t="s">
        <v>122</v>
      </c>
      <c r="J159" s="80" t="s">
        <v>123</v>
      </c>
      <c r="K159" s="80" t="s">
        <v>124</v>
      </c>
      <c r="L159" s="12" t="s">
        <v>2</v>
      </c>
      <c r="M159" s="13" t="s">
        <v>104</v>
      </c>
      <c r="N159" s="13" t="s">
        <v>105</v>
      </c>
      <c r="O159" s="13" t="s">
        <v>106</v>
      </c>
      <c r="P159" s="13" t="s">
        <v>107</v>
      </c>
      <c r="Q159" s="13" t="s">
        <v>108</v>
      </c>
      <c r="R159" s="13" t="s">
        <v>109</v>
      </c>
      <c r="S159" s="13" t="s">
        <v>110</v>
      </c>
      <c r="T159" s="13" t="s">
        <v>111</v>
      </c>
      <c r="U159" s="13" t="s">
        <v>112</v>
      </c>
      <c r="V159" s="13" t="s">
        <v>113</v>
      </c>
    </row>
    <row r="160" spans="1:29" x14ac:dyDescent="0.25">
      <c r="A160" s="9">
        <v>1995</v>
      </c>
      <c r="B160" s="3">
        <f>B134/2</f>
        <v>151031.266</v>
      </c>
      <c r="C160" s="3">
        <f t="shared" ref="C160:K160" si="94">C134/2</f>
        <v>43717.540500000003</v>
      </c>
      <c r="D160" s="3">
        <f t="shared" si="94"/>
        <v>8710.7435000000005</v>
      </c>
      <c r="E160" s="3">
        <f t="shared" si="94"/>
        <v>3326.8515000000002</v>
      </c>
      <c r="F160" s="3">
        <f t="shared" si="94"/>
        <v>5279.2249999999995</v>
      </c>
      <c r="G160" s="3">
        <f t="shared" si="94"/>
        <v>5256.2839999999997</v>
      </c>
      <c r="H160" s="3">
        <f t="shared" si="94"/>
        <v>12295.5095</v>
      </c>
      <c r="I160" s="3">
        <f t="shared" si="94"/>
        <v>16324.481</v>
      </c>
      <c r="J160" s="3">
        <f t="shared" si="94"/>
        <v>77691.704999999987</v>
      </c>
      <c r="K160" s="3" t="e">
        <f t="shared" si="94"/>
        <v>#VALUE!</v>
      </c>
      <c r="L160" s="5">
        <v>92507.277798198498</v>
      </c>
      <c r="M160" s="8">
        <f t="shared" ref="M160" si="95">(B160/$L160)/1000</f>
        <v>1.6326419887683823E-3</v>
      </c>
      <c r="N160" s="8">
        <f t="shared" ref="N160" si="96">(C160/$L160)/1000</f>
        <v>4.7258487700144354E-4</v>
      </c>
      <c r="O160" s="8">
        <f t="shared" ref="O160" si="97">(D160/$L160)/1000</f>
        <v>9.41627913752061E-5</v>
      </c>
      <c r="P160" s="8">
        <f t="shared" ref="P160" si="98">(E160/$L160)/1000</f>
        <v>3.5963132622466897E-5</v>
      </c>
      <c r="Q160" s="8">
        <f t="shared" ref="Q160" si="99">(F160/$L160)/1000</f>
        <v>5.7068212638539104E-5</v>
      </c>
      <c r="R160" s="8">
        <f t="shared" ref="R160" si="100">(G160/$L160)/1000</f>
        <v>5.6820221339410784E-5</v>
      </c>
      <c r="S160" s="8">
        <f t="shared" ref="S160" si="101">(H160/$L160)/1000</f>
        <v>1.3291396950218596E-4</v>
      </c>
      <c r="T160" s="8">
        <f t="shared" ref="T160" si="102">(I160/$L160)/1000</f>
        <v>1.7646699144700058E-4</v>
      </c>
      <c r="U160" s="8">
        <f t="shared" ref="U160" si="103">(J160/$L160)/1000</f>
        <v>8.3984424630332134E-4</v>
      </c>
      <c r="V160" s="8" t="e">
        <f t="shared" ref="V160" si="104">(K160/$L160)/1000</f>
        <v>#VALUE!</v>
      </c>
    </row>
    <row r="161" spans="1:22" x14ac:dyDescent="0.25">
      <c r="A161" s="9">
        <v>1996</v>
      </c>
      <c r="B161" s="3">
        <f t="shared" ref="B161:K180" si="105">B135/2</f>
        <v>155656.9865</v>
      </c>
      <c r="C161" s="3">
        <f t="shared" si="105"/>
        <v>48866.133999999998</v>
      </c>
      <c r="D161" s="3">
        <f t="shared" si="105"/>
        <v>3425.627</v>
      </c>
      <c r="E161" s="3">
        <f t="shared" si="105"/>
        <v>2968.1115</v>
      </c>
      <c r="F161" s="3">
        <f t="shared" si="105"/>
        <v>3870.8455000000004</v>
      </c>
      <c r="G161" s="3">
        <f t="shared" si="105"/>
        <v>1796.8139999999999</v>
      </c>
      <c r="H161" s="3">
        <f t="shared" si="105"/>
        <v>7925.3114999999998</v>
      </c>
      <c r="I161" s="3">
        <f t="shared" si="105"/>
        <v>16021.823499999999</v>
      </c>
      <c r="J161" s="3">
        <f t="shared" si="105"/>
        <v>43408.652499999997</v>
      </c>
      <c r="K161" s="3" t="e">
        <f t="shared" si="105"/>
        <v>#VALUE!</v>
      </c>
      <c r="L161" s="5">
        <v>97160.111573336981</v>
      </c>
      <c r="M161" s="8">
        <f t="shared" ref="M161:M180" si="106">(B161/$L161)/1000</f>
        <v>1.6020667738993822E-3</v>
      </c>
      <c r="N161" s="8">
        <f t="shared" ref="N161:N180" si="107">(C161/$L161)/1000</f>
        <v>5.0294439980254216E-4</v>
      </c>
      <c r="O161" s="8">
        <f t="shared" ref="O161:O180" si="108">(D161/$L161)/1000</f>
        <v>3.5257544938226201E-5</v>
      </c>
      <c r="P161" s="8">
        <f t="shared" ref="P161:P180" si="109">(E161/$L161)/1000</f>
        <v>3.0548662943430783E-5</v>
      </c>
      <c r="Q161" s="8">
        <f t="shared" ref="Q161:Q180" si="110">(F161/$L161)/1000</f>
        <v>3.9839862648554758E-5</v>
      </c>
      <c r="R161" s="8">
        <f t="shared" ref="R161:R180" si="111">(G161/$L161)/1000</f>
        <v>1.8493329936573353E-5</v>
      </c>
      <c r="S161" s="8">
        <f t="shared" ref="S161:S180" si="112">(H161/$L161)/1000</f>
        <v>8.1569600648491751E-5</v>
      </c>
      <c r="T161" s="8">
        <f t="shared" ref="T161:T180" si="113">(I161/$L161)/1000</f>
        <v>1.6490124641228555E-4</v>
      </c>
      <c r="U161" s="8">
        <f t="shared" ref="U161:U180" si="114">(J161/$L161)/1000</f>
        <v>4.4677442004824081E-4</v>
      </c>
      <c r="V161" s="8" t="e">
        <f t="shared" ref="V161:V180" si="115">(K161/$L161)/1000</f>
        <v>#VALUE!</v>
      </c>
    </row>
    <row r="162" spans="1:22" x14ac:dyDescent="0.25">
      <c r="A162" s="9">
        <v>1997</v>
      </c>
      <c r="B162" s="3">
        <f t="shared" si="105"/>
        <v>161684.864</v>
      </c>
      <c r="C162" s="3">
        <f t="shared" si="105"/>
        <v>44664.258999999998</v>
      </c>
      <c r="D162" s="3">
        <f t="shared" si="105"/>
        <v>4798.1919999999991</v>
      </c>
      <c r="E162" s="3">
        <f t="shared" si="105"/>
        <v>3758.1234999999997</v>
      </c>
      <c r="F162" s="3">
        <f t="shared" si="105"/>
        <v>5335.1925000000001</v>
      </c>
      <c r="G162" s="3">
        <f t="shared" si="105"/>
        <v>7406.5209999999997</v>
      </c>
      <c r="H162" s="3">
        <f t="shared" si="105"/>
        <v>11439.428</v>
      </c>
      <c r="I162" s="3">
        <f t="shared" si="105"/>
        <v>16653.008000000002</v>
      </c>
      <c r="J162" s="3">
        <f t="shared" si="105"/>
        <v>32850.237000000001</v>
      </c>
      <c r="K162" s="3" t="e">
        <f t="shared" si="105"/>
        <v>#VALUE!</v>
      </c>
      <c r="L162" s="5">
        <v>106659.5079635281</v>
      </c>
      <c r="M162" s="8">
        <f t="shared" si="106"/>
        <v>1.5158973361782961E-3</v>
      </c>
      <c r="N162" s="8">
        <f t="shared" si="107"/>
        <v>4.1875553199882388E-4</v>
      </c>
      <c r="O162" s="8">
        <f t="shared" si="108"/>
        <v>4.4986069142947165E-5</v>
      </c>
      <c r="P162" s="8">
        <f t="shared" si="109"/>
        <v>3.523477251821824E-5</v>
      </c>
      <c r="Q162" s="8">
        <f t="shared" si="110"/>
        <v>5.0020786724652369E-5</v>
      </c>
      <c r="R162" s="8">
        <f t="shared" si="111"/>
        <v>6.9440794744080739E-5</v>
      </c>
      <c r="S162" s="8">
        <f t="shared" si="112"/>
        <v>1.0725183547548032E-4</v>
      </c>
      <c r="T162" s="8">
        <f t="shared" si="113"/>
        <v>1.5613242849099254E-4</v>
      </c>
      <c r="U162" s="8">
        <f t="shared" si="114"/>
        <v>3.0799164206938819E-4</v>
      </c>
      <c r="V162" s="8" t="e">
        <f t="shared" si="115"/>
        <v>#VALUE!</v>
      </c>
    </row>
    <row r="163" spans="1:22" x14ac:dyDescent="0.25">
      <c r="A163" s="9">
        <v>1998</v>
      </c>
      <c r="B163" s="3">
        <f t="shared" si="105"/>
        <v>156357.3855</v>
      </c>
      <c r="C163" s="3">
        <f t="shared" si="105"/>
        <v>39652.171999999999</v>
      </c>
      <c r="D163" s="3">
        <f t="shared" si="105"/>
        <v>7198.4250000000002</v>
      </c>
      <c r="E163" s="3">
        <f t="shared" si="105"/>
        <v>4094.1464999999998</v>
      </c>
      <c r="F163" s="3">
        <f t="shared" si="105"/>
        <v>5594.28</v>
      </c>
      <c r="G163" s="3" t="e">
        <f t="shared" si="105"/>
        <v>#VALUE!</v>
      </c>
      <c r="H163" s="3">
        <f t="shared" si="105"/>
        <v>8930.9475000000002</v>
      </c>
      <c r="I163" s="3">
        <f t="shared" si="105"/>
        <v>14041.543</v>
      </c>
      <c r="J163" s="3">
        <f t="shared" si="105"/>
        <v>77468.2745</v>
      </c>
      <c r="K163" s="3">
        <f t="shared" si="105"/>
        <v>4694.5285000000003</v>
      </c>
      <c r="L163" s="5">
        <v>98443.743190849113</v>
      </c>
      <c r="M163" s="8">
        <f t="shared" si="106"/>
        <v>1.5882917535640221E-3</v>
      </c>
      <c r="N163" s="8">
        <f t="shared" si="107"/>
        <v>4.0279016943847669E-4</v>
      </c>
      <c r="O163" s="8">
        <f t="shared" si="108"/>
        <v>7.3122219520286723E-5</v>
      </c>
      <c r="P163" s="8">
        <f t="shared" si="109"/>
        <v>4.1588691848732677E-5</v>
      </c>
      <c r="Q163" s="8">
        <f t="shared" si="110"/>
        <v>5.6827176808530975E-5</v>
      </c>
      <c r="R163" s="8" t="e">
        <f t="shared" si="111"/>
        <v>#VALUE!</v>
      </c>
      <c r="S163" s="8">
        <f t="shared" si="112"/>
        <v>9.0721331905125902E-5</v>
      </c>
      <c r="T163" s="8">
        <f t="shared" si="113"/>
        <v>1.4263520001243956E-4</v>
      </c>
      <c r="U163" s="8">
        <f t="shared" si="114"/>
        <v>7.8692938717105901E-4</v>
      </c>
      <c r="V163" s="8">
        <f t="shared" si="115"/>
        <v>4.7687423779679913E-5</v>
      </c>
    </row>
    <row r="164" spans="1:22" x14ac:dyDescent="0.25">
      <c r="A164" s="9">
        <v>1999</v>
      </c>
      <c r="B164" s="3">
        <f t="shared" si="105"/>
        <v>109641.8575</v>
      </c>
      <c r="C164" s="3">
        <f t="shared" si="105"/>
        <v>28314.5095</v>
      </c>
      <c r="D164" s="3">
        <f t="shared" si="105"/>
        <v>3541.652</v>
      </c>
      <c r="E164" s="3">
        <f t="shared" si="105"/>
        <v>2952.9660000000003</v>
      </c>
      <c r="F164" s="3">
        <f t="shared" si="105"/>
        <v>4557.3244999999997</v>
      </c>
      <c r="G164" s="3">
        <f t="shared" si="105"/>
        <v>1077.3375000000001</v>
      </c>
      <c r="H164" s="3">
        <f t="shared" si="105"/>
        <v>8218.1749999999993</v>
      </c>
      <c r="I164" s="3">
        <f t="shared" si="105"/>
        <v>11444.906499999999</v>
      </c>
      <c r="J164" s="3">
        <f t="shared" si="105"/>
        <v>16850.571499999998</v>
      </c>
      <c r="K164" s="3">
        <f t="shared" si="105"/>
        <v>2692.1759999999999</v>
      </c>
      <c r="L164" s="5">
        <v>86186.156584381664</v>
      </c>
      <c r="M164" s="8">
        <f t="shared" si="106"/>
        <v>1.2721516058400136E-3</v>
      </c>
      <c r="N164" s="8">
        <f t="shared" si="107"/>
        <v>3.2852734849915619E-4</v>
      </c>
      <c r="O164" s="8">
        <f t="shared" si="108"/>
        <v>4.1093049514657268E-5</v>
      </c>
      <c r="P164" s="8">
        <f t="shared" si="109"/>
        <v>3.4262648632078873E-5</v>
      </c>
      <c r="Q164" s="8">
        <f t="shared" si="110"/>
        <v>5.2877685705106162E-5</v>
      </c>
      <c r="R164" s="8">
        <f t="shared" si="111"/>
        <v>1.2500122324693978E-5</v>
      </c>
      <c r="S164" s="8">
        <f t="shared" si="112"/>
        <v>9.5353770555412683E-5</v>
      </c>
      <c r="T164" s="8">
        <f t="shared" si="113"/>
        <v>1.3279286318789162E-4</v>
      </c>
      <c r="U164" s="8">
        <f t="shared" si="114"/>
        <v>1.9551366678594408E-4</v>
      </c>
      <c r="V164" s="8">
        <f t="shared" si="115"/>
        <v>3.1236756652029034E-5</v>
      </c>
    </row>
    <row r="165" spans="1:22" x14ac:dyDescent="0.25">
      <c r="A165" s="9">
        <v>2000</v>
      </c>
      <c r="B165" s="3">
        <f t="shared" si="105"/>
        <v>120852.5655</v>
      </c>
      <c r="C165" s="3">
        <f t="shared" si="105"/>
        <v>39852.154500000004</v>
      </c>
      <c r="D165" s="3">
        <f t="shared" si="105"/>
        <v>3790.1900000000005</v>
      </c>
      <c r="E165" s="3">
        <f t="shared" si="105"/>
        <v>4444.0675000000001</v>
      </c>
      <c r="F165" s="3">
        <f t="shared" si="105"/>
        <v>5000.91</v>
      </c>
      <c r="G165" s="3">
        <f t="shared" si="105"/>
        <v>1701.9745</v>
      </c>
      <c r="H165" s="3">
        <f t="shared" si="105"/>
        <v>10572.4455</v>
      </c>
      <c r="I165" s="3">
        <f t="shared" si="105"/>
        <v>12864.4925</v>
      </c>
      <c r="J165" s="3">
        <f t="shared" si="105"/>
        <v>17209.482</v>
      </c>
      <c r="K165" s="3">
        <f t="shared" si="105"/>
        <v>4668.9939999999997</v>
      </c>
      <c r="L165" s="5">
        <v>99886.577575544405</v>
      </c>
      <c r="M165" s="8">
        <f t="shared" si="106"/>
        <v>1.2098979505889965E-3</v>
      </c>
      <c r="N165" s="8">
        <f t="shared" si="107"/>
        <v>3.9897407106435039E-4</v>
      </c>
      <c r="O165" s="8">
        <f t="shared" si="108"/>
        <v>3.7944938068715718E-5</v>
      </c>
      <c r="P165" s="8">
        <f t="shared" si="109"/>
        <v>4.4491137927305033E-5</v>
      </c>
      <c r="Q165" s="8">
        <f t="shared" si="110"/>
        <v>5.0065885941660206E-5</v>
      </c>
      <c r="R165" s="8">
        <f t="shared" si="111"/>
        <v>1.703907112757761E-5</v>
      </c>
      <c r="S165" s="8">
        <f t="shared" si="112"/>
        <v>1.0584450640531796E-4</v>
      </c>
      <c r="T165" s="8">
        <f t="shared" si="113"/>
        <v>1.2879100287794485E-4</v>
      </c>
      <c r="U165" s="8">
        <f t="shared" si="114"/>
        <v>1.722902357625021E-4</v>
      </c>
      <c r="V165" s="8">
        <f t="shared" si="115"/>
        <v>4.6742956995086055E-5</v>
      </c>
    </row>
    <row r="166" spans="1:22" x14ac:dyDescent="0.25">
      <c r="A166" s="9">
        <v>2001</v>
      </c>
      <c r="B166" s="3">
        <f t="shared" si="105"/>
        <v>142288.55299999999</v>
      </c>
      <c r="C166" s="3">
        <f t="shared" si="105"/>
        <v>28214.960500000001</v>
      </c>
      <c r="D166" s="3">
        <f t="shared" si="105"/>
        <v>4014.5034999999998</v>
      </c>
      <c r="E166" s="3">
        <f t="shared" si="105"/>
        <v>5585.7359999999999</v>
      </c>
      <c r="F166" s="3">
        <f t="shared" si="105"/>
        <v>4780.7929999999997</v>
      </c>
      <c r="G166" s="3">
        <f t="shared" si="105"/>
        <v>1300.463</v>
      </c>
      <c r="H166" s="3">
        <f t="shared" si="105"/>
        <v>11491.0795</v>
      </c>
      <c r="I166" s="3">
        <f t="shared" si="105"/>
        <v>12013.367999999999</v>
      </c>
      <c r="J166" s="3">
        <f t="shared" si="105"/>
        <v>21014.519</v>
      </c>
      <c r="K166" s="3">
        <f t="shared" si="105"/>
        <v>12153.353000000001</v>
      </c>
      <c r="L166" s="5">
        <v>98203.544965267793</v>
      </c>
      <c r="M166" s="8">
        <f t="shared" si="106"/>
        <v>1.4489146298163065E-3</v>
      </c>
      <c r="N166" s="8">
        <f t="shared" si="107"/>
        <v>2.8731101825274177E-4</v>
      </c>
      <c r="O166" s="8">
        <f t="shared" si="108"/>
        <v>4.0879415314588004E-5</v>
      </c>
      <c r="P166" s="8">
        <f t="shared" si="109"/>
        <v>5.6879168689638838E-5</v>
      </c>
      <c r="Q166" s="8">
        <f t="shared" si="110"/>
        <v>4.868248902512481E-5</v>
      </c>
      <c r="R166" s="8">
        <f t="shared" si="111"/>
        <v>1.3242526025511015E-5</v>
      </c>
      <c r="S166" s="8">
        <f t="shared" si="112"/>
        <v>1.1701287875161855E-4</v>
      </c>
      <c r="T166" s="8">
        <f t="shared" si="113"/>
        <v>1.223313069222586E-4</v>
      </c>
      <c r="U166" s="8">
        <f t="shared" si="114"/>
        <v>2.1398941359430891E-4</v>
      </c>
      <c r="V166" s="8">
        <f t="shared" si="115"/>
        <v>1.2375676462899937E-4</v>
      </c>
    </row>
    <row r="167" spans="1:22" x14ac:dyDescent="0.25">
      <c r="A167" s="9">
        <v>2002</v>
      </c>
      <c r="B167" s="3">
        <f t="shared" si="105"/>
        <v>140852.34950000001</v>
      </c>
      <c r="C167" s="3">
        <f t="shared" si="105"/>
        <v>26706.673000000003</v>
      </c>
      <c r="D167" s="3">
        <f t="shared" si="105"/>
        <v>3998.6324999999997</v>
      </c>
      <c r="E167" s="3">
        <f t="shared" si="105"/>
        <v>5064.6900000000005</v>
      </c>
      <c r="F167" s="3">
        <f t="shared" si="105"/>
        <v>3452.3335000000002</v>
      </c>
      <c r="G167" s="3">
        <f t="shared" si="105"/>
        <v>2292.9875000000002</v>
      </c>
      <c r="H167" s="3">
        <f t="shared" si="105"/>
        <v>8990.7420000000002</v>
      </c>
      <c r="I167" s="3">
        <f t="shared" si="105"/>
        <v>15116.606</v>
      </c>
      <c r="J167" s="3">
        <f t="shared" si="105"/>
        <v>7393.4305000000004</v>
      </c>
      <c r="K167" s="3">
        <f t="shared" si="105"/>
        <v>4904.8110000000006</v>
      </c>
      <c r="L167" s="5">
        <v>97933.392356425305</v>
      </c>
      <c r="M167" s="8">
        <f t="shared" si="106"/>
        <v>1.4382464051421052E-3</v>
      </c>
      <c r="N167" s="8">
        <f t="shared" si="107"/>
        <v>2.7270241903601134E-4</v>
      </c>
      <c r="O167" s="8">
        <f t="shared" si="108"/>
        <v>4.0830123452142965E-5</v>
      </c>
      <c r="P167" s="8">
        <f t="shared" si="109"/>
        <v>5.1715659777895074E-5</v>
      </c>
      <c r="Q167" s="8">
        <f t="shared" si="110"/>
        <v>3.5251852477808056E-5</v>
      </c>
      <c r="R167" s="8">
        <f t="shared" si="111"/>
        <v>2.3413745248962159E-5</v>
      </c>
      <c r="S167" s="8">
        <f t="shared" si="112"/>
        <v>9.1804662165469528E-5</v>
      </c>
      <c r="T167" s="8">
        <f t="shared" si="113"/>
        <v>1.5435599274437077E-4</v>
      </c>
      <c r="U167" s="8">
        <f t="shared" si="114"/>
        <v>7.5494479687703017E-5</v>
      </c>
      <c r="V167" s="8">
        <f t="shared" si="115"/>
        <v>5.008313183055178E-5</v>
      </c>
    </row>
    <row r="168" spans="1:22" x14ac:dyDescent="0.25">
      <c r="A168" s="9">
        <v>2003</v>
      </c>
      <c r="B168" s="3">
        <f t="shared" si="105"/>
        <v>121299.27100000001</v>
      </c>
      <c r="C168" s="3">
        <f t="shared" si="105"/>
        <v>34954.645499999999</v>
      </c>
      <c r="D168" s="3">
        <f t="shared" si="105"/>
        <v>4200.0959999999995</v>
      </c>
      <c r="E168" s="3">
        <f t="shared" si="105"/>
        <v>4998.5015000000003</v>
      </c>
      <c r="F168" s="3">
        <f t="shared" si="105"/>
        <v>4264.085</v>
      </c>
      <c r="G168" s="3">
        <f t="shared" si="105"/>
        <v>5418.9314999999997</v>
      </c>
      <c r="H168" s="3">
        <f t="shared" si="105"/>
        <v>13832.9295</v>
      </c>
      <c r="I168" s="3">
        <f t="shared" si="105"/>
        <v>38630.881499999996</v>
      </c>
      <c r="J168" s="3">
        <f t="shared" si="105"/>
        <v>7725.4215000000004</v>
      </c>
      <c r="K168" s="3">
        <f t="shared" si="105"/>
        <v>9427.2829999999994</v>
      </c>
      <c r="L168" s="5">
        <v>94684.582573316715</v>
      </c>
      <c r="M168" s="8">
        <f t="shared" si="106"/>
        <v>1.2810878783362102E-3</v>
      </c>
      <c r="N168" s="8">
        <f t="shared" si="107"/>
        <v>3.6916934679343086E-4</v>
      </c>
      <c r="O168" s="8">
        <f t="shared" si="108"/>
        <v>4.4358816249179288E-5</v>
      </c>
      <c r="P168" s="8">
        <f t="shared" si="109"/>
        <v>5.2791081337128266E-5</v>
      </c>
      <c r="Q168" s="8">
        <f t="shared" si="110"/>
        <v>4.503462849084442E-5</v>
      </c>
      <c r="R168" s="8">
        <f t="shared" si="111"/>
        <v>5.7231402966834449E-5</v>
      </c>
      <c r="S168" s="8">
        <f t="shared" si="112"/>
        <v>1.4609484589836794E-4</v>
      </c>
      <c r="T168" s="8">
        <f t="shared" si="113"/>
        <v>4.0799547772296625E-4</v>
      </c>
      <c r="U168" s="8">
        <f t="shared" si="114"/>
        <v>8.1591123813826893E-5</v>
      </c>
      <c r="V168" s="8">
        <f t="shared" si="115"/>
        <v>9.9565132398405105E-5</v>
      </c>
    </row>
    <row r="169" spans="1:22" x14ac:dyDescent="0.25">
      <c r="A169" s="9">
        <v>2004</v>
      </c>
      <c r="B169" s="3">
        <f t="shared" si="105"/>
        <v>150383.728</v>
      </c>
      <c r="C169" s="3">
        <f t="shared" si="105"/>
        <v>34149.378499999999</v>
      </c>
      <c r="D169" s="3">
        <f t="shared" si="105"/>
        <v>7488.2224999999999</v>
      </c>
      <c r="E169" s="3">
        <f t="shared" si="105"/>
        <v>8026.7415000000001</v>
      </c>
      <c r="F169" s="3">
        <f t="shared" si="105"/>
        <v>4735.6554999999998</v>
      </c>
      <c r="G169" s="3">
        <f t="shared" si="105"/>
        <v>10506.68</v>
      </c>
      <c r="H169" s="3">
        <f t="shared" si="105"/>
        <v>18073.743999999999</v>
      </c>
      <c r="I169" s="3">
        <f t="shared" si="105"/>
        <v>16943.085999999999</v>
      </c>
      <c r="J169" s="3">
        <f t="shared" si="105"/>
        <v>11340.16</v>
      </c>
      <c r="K169" s="3">
        <f t="shared" si="105"/>
        <v>7904.3535000000002</v>
      </c>
      <c r="L169" s="5">
        <v>117074.86551527939</v>
      </c>
      <c r="M169" s="8">
        <f t="shared" si="106"/>
        <v>1.2845090817582316E-3</v>
      </c>
      <c r="N169" s="8">
        <f t="shared" si="107"/>
        <v>2.916883854591588E-4</v>
      </c>
      <c r="O169" s="8">
        <f t="shared" si="108"/>
        <v>6.3960974604089683E-5</v>
      </c>
      <c r="P169" s="8">
        <f t="shared" si="109"/>
        <v>6.8560757808023561E-5</v>
      </c>
      <c r="Q169" s="8">
        <f t="shared" si="110"/>
        <v>4.0449805166608982E-5</v>
      </c>
      <c r="R169" s="8">
        <f t="shared" si="111"/>
        <v>8.9743259185113297E-5</v>
      </c>
      <c r="S169" s="8">
        <f t="shared" si="112"/>
        <v>1.543776618529722E-4</v>
      </c>
      <c r="T169" s="8">
        <f t="shared" si="113"/>
        <v>1.4472009790853668E-4</v>
      </c>
      <c r="U169" s="8">
        <f t="shared" si="114"/>
        <v>9.6862464458863726E-5</v>
      </c>
      <c r="V169" s="8">
        <f t="shared" si="115"/>
        <v>6.75153754412676E-5</v>
      </c>
    </row>
    <row r="170" spans="1:22" x14ac:dyDescent="0.25">
      <c r="A170" s="9">
        <v>2005</v>
      </c>
      <c r="B170" s="3">
        <f t="shared" si="105"/>
        <v>176658.08550000002</v>
      </c>
      <c r="C170" s="3">
        <f t="shared" si="105"/>
        <v>36567.468499999995</v>
      </c>
      <c r="D170" s="3">
        <f t="shared" si="105"/>
        <v>23946.957999999999</v>
      </c>
      <c r="E170" s="3">
        <f t="shared" si="105"/>
        <v>8747.8195000000014</v>
      </c>
      <c r="F170" s="3">
        <f t="shared" si="105"/>
        <v>5901.9235000000008</v>
      </c>
      <c r="G170" s="3">
        <f t="shared" si="105"/>
        <v>20204.480500000001</v>
      </c>
      <c r="H170" s="3">
        <f t="shared" si="105"/>
        <v>28762.933000000001</v>
      </c>
      <c r="I170" s="3">
        <f t="shared" si="105"/>
        <v>26420.499500000002</v>
      </c>
      <c r="J170" s="3">
        <f t="shared" si="105"/>
        <v>9214.7610000000004</v>
      </c>
      <c r="K170" s="3">
        <f t="shared" si="105"/>
        <v>6703.1924999999992</v>
      </c>
      <c r="L170" s="5">
        <v>146566.26631057015</v>
      </c>
      <c r="M170" s="8">
        <f t="shared" si="106"/>
        <v>1.2053120403958853E-3</v>
      </c>
      <c r="N170" s="8">
        <f t="shared" si="107"/>
        <v>2.4949443975405956E-4</v>
      </c>
      <c r="O170" s="8">
        <f t="shared" si="108"/>
        <v>1.6338655955973534E-4</v>
      </c>
      <c r="P170" s="8">
        <f t="shared" si="109"/>
        <v>5.9685081159559578E-5</v>
      </c>
      <c r="Q170" s="8">
        <f t="shared" si="110"/>
        <v>4.0267952841849543E-5</v>
      </c>
      <c r="R170" s="8">
        <f t="shared" si="111"/>
        <v>1.37852188014309E-4</v>
      </c>
      <c r="S170" s="8">
        <f t="shared" si="112"/>
        <v>1.962452460858359E-4</v>
      </c>
      <c r="T170" s="8">
        <f t="shared" si="113"/>
        <v>1.8026316808818503E-4</v>
      </c>
      <c r="U170" s="8">
        <f t="shared" si="114"/>
        <v>6.2870954087580831E-5</v>
      </c>
      <c r="V170" s="8">
        <f t="shared" si="115"/>
        <v>4.5734892951397875E-5</v>
      </c>
    </row>
    <row r="171" spans="1:22" x14ac:dyDescent="0.25">
      <c r="A171" s="9">
        <v>2006</v>
      </c>
      <c r="B171" s="3">
        <f t="shared" si="105"/>
        <v>181919.78</v>
      </c>
      <c r="C171" s="3">
        <f t="shared" si="105"/>
        <v>46608.1495</v>
      </c>
      <c r="D171" s="3">
        <f t="shared" si="105"/>
        <v>22615.266</v>
      </c>
      <c r="E171" s="3">
        <f t="shared" si="105"/>
        <v>7073.3414999999995</v>
      </c>
      <c r="F171" s="3">
        <f t="shared" si="105"/>
        <v>6380.7429999999995</v>
      </c>
      <c r="G171" s="3">
        <f t="shared" si="105"/>
        <v>31279.630999999998</v>
      </c>
      <c r="H171" s="3">
        <f t="shared" si="105"/>
        <v>30229.002</v>
      </c>
      <c r="I171" s="3">
        <f t="shared" si="105"/>
        <v>29893.199999999997</v>
      </c>
      <c r="J171" s="3">
        <f t="shared" si="105"/>
        <v>12251.162</v>
      </c>
      <c r="K171" s="3">
        <f t="shared" si="105"/>
        <v>19064.5265</v>
      </c>
      <c r="L171" s="5">
        <v>162590.1460964143</v>
      </c>
      <c r="M171" s="8">
        <f t="shared" si="106"/>
        <v>1.1188856420125451E-3</v>
      </c>
      <c r="N171" s="8">
        <f t="shared" si="107"/>
        <v>2.8666035807829238E-4</v>
      </c>
      <c r="O171" s="8">
        <f t="shared" si="108"/>
        <v>1.3909370612527389E-4</v>
      </c>
      <c r="P171" s="8">
        <f t="shared" si="109"/>
        <v>4.350412168155369E-5</v>
      </c>
      <c r="Q171" s="8">
        <f t="shared" si="110"/>
        <v>3.9244340159558519E-5</v>
      </c>
      <c r="R171" s="8">
        <f t="shared" si="111"/>
        <v>1.9238331320184371E-4</v>
      </c>
      <c r="S171" s="8">
        <f t="shared" si="112"/>
        <v>1.8592148863729116E-4</v>
      </c>
      <c r="T171" s="8">
        <f t="shared" si="113"/>
        <v>1.8385616052201363E-4</v>
      </c>
      <c r="U171" s="8">
        <f t="shared" si="114"/>
        <v>7.5349966121164474E-5</v>
      </c>
      <c r="V171" s="8">
        <f t="shared" si="115"/>
        <v>1.1725511636292478E-4</v>
      </c>
    </row>
    <row r="172" spans="1:22" x14ac:dyDescent="0.25">
      <c r="A172" s="9">
        <v>2007</v>
      </c>
      <c r="B172" s="3">
        <f t="shared" si="105"/>
        <v>211807.3665</v>
      </c>
      <c r="C172" s="3">
        <f t="shared" si="105"/>
        <v>45752.093999999997</v>
      </c>
      <c r="D172" s="3">
        <f t="shared" si="105"/>
        <v>18843.8665</v>
      </c>
      <c r="E172" s="3">
        <f t="shared" si="105"/>
        <v>7785.2629999999999</v>
      </c>
      <c r="F172" s="3">
        <f t="shared" si="105"/>
        <v>8089.3694999999998</v>
      </c>
      <c r="G172" s="3">
        <f t="shared" si="105"/>
        <v>32398.520500000002</v>
      </c>
      <c r="H172" s="3">
        <f t="shared" si="105"/>
        <v>32356.41</v>
      </c>
      <c r="I172" s="3">
        <f t="shared" si="105"/>
        <v>41894.85</v>
      </c>
      <c r="J172" s="3">
        <f t="shared" si="105"/>
        <v>17021.090999999997</v>
      </c>
      <c r="K172" s="3">
        <f t="shared" si="105"/>
        <v>41129.780500000001</v>
      </c>
      <c r="L172" s="5">
        <v>207416.49464237894</v>
      </c>
      <c r="M172" s="8">
        <f t="shared" si="106"/>
        <v>1.0211693475255749E-3</v>
      </c>
      <c r="N172" s="8">
        <f t="shared" si="107"/>
        <v>2.2058078880796985E-4</v>
      </c>
      <c r="O172" s="8">
        <f t="shared" si="108"/>
        <v>9.085037587049193E-5</v>
      </c>
      <c r="P172" s="8">
        <f t="shared" si="109"/>
        <v>3.7534444950596181E-5</v>
      </c>
      <c r="Q172" s="8">
        <f t="shared" si="110"/>
        <v>3.9000608480764458E-5</v>
      </c>
      <c r="R172" s="8">
        <f t="shared" si="111"/>
        <v>1.5620030873562162E-4</v>
      </c>
      <c r="S172" s="8">
        <f t="shared" si="112"/>
        <v>1.5599728486294164E-4</v>
      </c>
      <c r="T172" s="8">
        <f t="shared" si="113"/>
        <v>2.0198417716119343E-4</v>
      </c>
      <c r="U172" s="8">
        <f t="shared" si="114"/>
        <v>8.2062379027990188E-5</v>
      </c>
      <c r="V172" s="8">
        <f t="shared" si="115"/>
        <v>1.9829561082359765E-4</v>
      </c>
    </row>
    <row r="173" spans="1:22" x14ac:dyDescent="0.25">
      <c r="A173" s="9">
        <v>2008</v>
      </c>
      <c r="B173" s="3">
        <f t="shared" si="105"/>
        <v>253428.636</v>
      </c>
      <c r="C173" s="3">
        <f t="shared" si="105"/>
        <v>44847.228999999999</v>
      </c>
      <c r="D173" s="3">
        <f t="shared" si="105"/>
        <v>40414.8825</v>
      </c>
      <c r="E173" s="3">
        <f t="shared" si="105"/>
        <v>5877.1570000000002</v>
      </c>
      <c r="F173" s="3">
        <f t="shared" si="105"/>
        <v>11691.797999999999</v>
      </c>
      <c r="G173" s="3">
        <f t="shared" si="105"/>
        <v>40545.156500000005</v>
      </c>
      <c r="H173" s="3">
        <f t="shared" si="105"/>
        <v>61800.095000000001</v>
      </c>
      <c r="I173" s="3">
        <f t="shared" si="105"/>
        <v>55633.574999999997</v>
      </c>
      <c r="J173" s="3">
        <f t="shared" si="105"/>
        <v>19670.3125</v>
      </c>
      <c r="K173" s="3">
        <f t="shared" si="105"/>
        <v>26447.625</v>
      </c>
      <c r="L173" s="5">
        <v>243982.43787084011</v>
      </c>
      <c r="M173" s="8">
        <f t="shared" si="106"/>
        <v>1.0387167134306631E-3</v>
      </c>
      <c r="N173" s="8">
        <f t="shared" si="107"/>
        <v>1.8381334899088644E-4</v>
      </c>
      <c r="O173" s="8">
        <f t="shared" si="108"/>
        <v>1.6564668692012542E-4</v>
      </c>
      <c r="P173" s="8">
        <f t="shared" si="109"/>
        <v>2.4088442804687693E-5</v>
      </c>
      <c r="Q173" s="8">
        <f t="shared" si="110"/>
        <v>4.7920654052114296E-5</v>
      </c>
      <c r="R173" s="8">
        <f t="shared" si="111"/>
        <v>1.6618063518761901E-4</v>
      </c>
      <c r="S173" s="8">
        <f t="shared" si="112"/>
        <v>2.5329730918057246E-4</v>
      </c>
      <c r="T173" s="8">
        <f t="shared" si="113"/>
        <v>2.2802286707804519E-4</v>
      </c>
      <c r="U173" s="8">
        <f t="shared" si="114"/>
        <v>8.0621837668550179E-5</v>
      </c>
      <c r="V173" s="8">
        <f t="shared" si="115"/>
        <v>1.0839970790848846E-4</v>
      </c>
    </row>
    <row r="174" spans="1:22" x14ac:dyDescent="0.25">
      <c r="A174" s="9">
        <v>2009</v>
      </c>
      <c r="B174" s="3">
        <f t="shared" si="105"/>
        <v>272786.18350000004</v>
      </c>
      <c r="C174" s="3">
        <f t="shared" si="105"/>
        <v>40782.425499999998</v>
      </c>
      <c r="D174" s="3">
        <f t="shared" si="105"/>
        <v>20988.313000000002</v>
      </c>
      <c r="E174" s="3">
        <f t="shared" si="105"/>
        <v>4789.6094999999996</v>
      </c>
      <c r="F174" s="3">
        <f t="shared" si="105"/>
        <v>10157.345499999999</v>
      </c>
      <c r="G174" s="3">
        <f t="shared" si="105"/>
        <v>33005.498</v>
      </c>
      <c r="H174" s="3">
        <f t="shared" si="105"/>
        <v>34645.380499999999</v>
      </c>
      <c r="I174" s="3">
        <f t="shared" si="105"/>
        <v>71434.86099999999</v>
      </c>
      <c r="J174" s="3">
        <f t="shared" si="105"/>
        <v>8871.6185000000005</v>
      </c>
      <c r="K174" s="3">
        <f t="shared" si="105"/>
        <v>32407.004000000001</v>
      </c>
      <c r="L174" s="5">
        <v>233821.6705442575</v>
      </c>
      <c r="M174" s="8">
        <f t="shared" si="106"/>
        <v>1.1666420091219363E-3</v>
      </c>
      <c r="N174" s="8">
        <f t="shared" si="107"/>
        <v>1.7441679124553488E-4</v>
      </c>
      <c r="O174" s="8">
        <f t="shared" si="108"/>
        <v>8.9762052213322789E-5</v>
      </c>
      <c r="P174" s="8">
        <f t="shared" si="109"/>
        <v>2.0484027373730645E-5</v>
      </c>
      <c r="Q174" s="8">
        <f t="shared" si="110"/>
        <v>4.3440565095429974E-5</v>
      </c>
      <c r="R174" s="8">
        <f t="shared" si="111"/>
        <v>1.4115671110883095E-4</v>
      </c>
      <c r="S174" s="8">
        <f t="shared" si="112"/>
        <v>1.4817010082665696E-4</v>
      </c>
      <c r="T174" s="8">
        <f t="shared" si="113"/>
        <v>3.0551001040119108E-4</v>
      </c>
      <c r="U174" s="8">
        <f t="shared" si="114"/>
        <v>3.7941814714392739E-5</v>
      </c>
      <c r="V174" s="8">
        <f t="shared" si="115"/>
        <v>1.3859709377906461E-4</v>
      </c>
    </row>
    <row r="175" spans="1:22" x14ac:dyDescent="0.25">
      <c r="A175" s="9">
        <v>2010</v>
      </c>
      <c r="B175" s="3">
        <f t="shared" si="105"/>
        <v>371784.337</v>
      </c>
      <c r="C175" s="3">
        <f t="shared" si="105"/>
        <v>52544.603499999997</v>
      </c>
      <c r="D175" s="3">
        <f t="shared" si="105"/>
        <v>25915.396000000001</v>
      </c>
      <c r="E175" s="3">
        <f t="shared" si="105"/>
        <v>6218.6215000000002</v>
      </c>
      <c r="F175" s="3">
        <f t="shared" si="105"/>
        <v>18239.309499999999</v>
      </c>
      <c r="G175" s="3">
        <f t="shared" si="105"/>
        <v>13202.48</v>
      </c>
      <c r="H175" s="3">
        <f t="shared" si="105"/>
        <v>56578.703000000001</v>
      </c>
      <c r="I175" s="3">
        <f t="shared" si="105"/>
        <v>63834.203499999996</v>
      </c>
      <c r="J175" s="3">
        <f t="shared" si="105"/>
        <v>13564.855500000001</v>
      </c>
      <c r="K175" s="3">
        <f t="shared" si="105"/>
        <v>55437.546999999999</v>
      </c>
      <c r="L175" s="5">
        <v>287018.18463752925</v>
      </c>
      <c r="M175" s="8">
        <f t="shared" si="106"/>
        <v>1.2953337345838229E-3</v>
      </c>
      <c r="N175" s="8">
        <f t="shared" si="107"/>
        <v>1.8307064260181895E-4</v>
      </c>
      <c r="O175" s="8">
        <f t="shared" si="108"/>
        <v>9.0291826048332607E-5</v>
      </c>
      <c r="P175" s="8">
        <f t="shared" si="109"/>
        <v>2.1666297931099383E-5</v>
      </c>
      <c r="Q175" s="8">
        <f t="shared" si="110"/>
        <v>6.3547574600662102E-5</v>
      </c>
      <c r="R175" s="8">
        <f t="shared" si="111"/>
        <v>4.5998757941672596E-5</v>
      </c>
      <c r="S175" s="8">
        <f t="shared" si="112"/>
        <v>1.9712584786727835E-4</v>
      </c>
      <c r="T175" s="8">
        <f t="shared" si="113"/>
        <v>2.2240473571601469E-4</v>
      </c>
      <c r="U175" s="8">
        <f t="shared" si="114"/>
        <v>4.7261310349136391E-5</v>
      </c>
      <c r="V175" s="8">
        <f t="shared" si="115"/>
        <v>1.9314994647468488E-4</v>
      </c>
    </row>
    <row r="176" spans="1:22" x14ac:dyDescent="0.25">
      <c r="A176" s="9">
        <v>2011</v>
      </c>
      <c r="B176" s="3">
        <f t="shared" si="105"/>
        <v>427031.18099999998</v>
      </c>
      <c r="C176" s="3">
        <f t="shared" si="105"/>
        <v>69149.8</v>
      </c>
      <c r="D176" s="3">
        <f t="shared" si="105"/>
        <v>36812.200499999999</v>
      </c>
      <c r="E176" s="3">
        <f t="shared" si="105"/>
        <v>6323.4940000000006</v>
      </c>
      <c r="F176" s="3">
        <f t="shared" si="105"/>
        <v>18353.39</v>
      </c>
      <c r="G176" s="3">
        <f t="shared" si="105"/>
        <v>22457.144500000002</v>
      </c>
      <c r="H176" s="3">
        <f t="shared" si="105"/>
        <v>69607.72050000001</v>
      </c>
      <c r="I176" s="3">
        <f t="shared" si="105"/>
        <v>97867.2745</v>
      </c>
      <c r="J176" s="3">
        <f t="shared" si="105"/>
        <v>12713.378000000001</v>
      </c>
      <c r="K176" s="3">
        <f t="shared" si="105"/>
        <v>25650.710499999997</v>
      </c>
      <c r="L176" s="5">
        <v>335415.15670218616</v>
      </c>
      <c r="M176" s="8">
        <f t="shared" si="106"/>
        <v>1.2731421716257125E-3</v>
      </c>
      <c r="N176" s="8">
        <f t="shared" si="107"/>
        <v>2.0616182250045978E-4</v>
      </c>
      <c r="O176" s="8">
        <f t="shared" si="108"/>
        <v>1.0975115394885213E-4</v>
      </c>
      <c r="P176" s="8">
        <f t="shared" si="109"/>
        <v>1.8852737789707598E-5</v>
      </c>
      <c r="Q176" s="8">
        <f t="shared" si="110"/>
        <v>5.4718427695549563E-5</v>
      </c>
      <c r="R176" s="8">
        <f t="shared" si="111"/>
        <v>6.6953278798726477E-5</v>
      </c>
      <c r="S176" s="8">
        <f t="shared" si="112"/>
        <v>2.0752705746629227E-4</v>
      </c>
      <c r="T176" s="8">
        <f t="shared" si="113"/>
        <v>2.9177952321008554E-4</v>
      </c>
      <c r="U176" s="8">
        <f t="shared" si="114"/>
        <v>3.7903409389719857E-5</v>
      </c>
      <c r="V176" s="8">
        <f t="shared" si="115"/>
        <v>7.6474512220016239E-5</v>
      </c>
    </row>
    <row r="177" spans="1:28" x14ac:dyDescent="0.25">
      <c r="A177" s="9">
        <v>2012</v>
      </c>
      <c r="B177" s="3">
        <f t="shared" si="105"/>
        <v>392552.91150000005</v>
      </c>
      <c r="C177" s="3">
        <f t="shared" si="105"/>
        <v>55648.408500000005</v>
      </c>
      <c r="D177" s="3">
        <f t="shared" si="105"/>
        <v>24854.934000000001</v>
      </c>
      <c r="E177" s="3">
        <f t="shared" si="105"/>
        <v>7614.7425000000003</v>
      </c>
      <c r="F177" s="3">
        <f t="shared" si="105"/>
        <v>21043.413</v>
      </c>
      <c r="G177" s="3">
        <f t="shared" si="105"/>
        <v>49634.169000000002</v>
      </c>
      <c r="H177" s="3">
        <f t="shared" si="105"/>
        <v>74997.299999999988</v>
      </c>
      <c r="I177" s="3">
        <f t="shared" si="105"/>
        <v>98281.20749999999</v>
      </c>
      <c r="J177" s="3">
        <f t="shared" si="105"/>
        <v>15861.038999999999</v>
      </c>
      <c r="K177" s="3">
        <f t="shared" si="105"/>
        <v>58472.105000000003</v>
      </c>
      <c r="L177" s="5">
        <v>369659.70037551981</v>
      </c>
      <c r="M177" s="8">
        <f t="shared" si="106"/>
        <v>1.0619305028414623E-3</v>
      </c>
      <c r="N177" s="8">
        <f t="shared" si="107"/>
        <v>1.5053955960974219E-4</v>
      </c>
      <c r="O177" s="8">
        <f t="shared" si="108"/>
        <v>6.7237337407218166E-5</v>
      </c>
      <c r="P177" s="8">
        <f t="shared" si="109"/>
        <v>2.0599330931298553E-5</v>
      </c>
      <c r="Q177" s="8">
        <f t="shared" si="110"/>
        <v>5.6926446076277706E-5</v>
      </c>
      <c r="R177" s="8">
        <f t="shared" si="111"/>
        <v>1.3426989458028288E-4</v>
      </c>
      <c r="S177" s="8">
        <f t="shared" si="112"/>
        <v>2.0288200180818678E-4</v>
      </c>
      <c r="T177" s="8">
        <f t="shared" si="113"/>
        <v>2.6586941286854031E-4</v>
      </c>
      <c r="U177" s="8">
        <f t="shared" si="114"/>
        <v>4.2907135897928606E-5</v>
      </c>
      <c r="V177" s="8">
        <f t="shared" si="115"/>
        <v>1.581781972462807E-4</v>
      </c>
    </row>
    <row r="178" spans="1:28" x14ac:dyDescent="0.25">
      <c r="A178" s="9">
        <v>2013</v>
      </c>
      <c r="B178" s="3">
        <f t="shared" si="105"/>
        <v>330464.44349999999</v>
      </c>
      <c r="C178" s="3">
        <f t="shared" si="105"/>
        <v>58927.076500000003</v>
      </c>
      <c r="D178" s="3">
        <f t="shared" si="105"/>
        <v>16216.093999999999</v>
      </c>
      <c r="E178" s="3">
        <f t="shared" si="105"/>
        <v>7549.8284999999996</v>
      </c>
      <c r="F178" s="3">
        <f t="shared" si="105"/>
        <v>17994.474000000002</v>
      </c>
      <c r="G178" s="3" t="e">
        <f t="shared" si="105"/>
        <v>#VALUE!</v>
      </c>
      <c r="H178" s="3">
        <f t="shared" si="105"/>
        <v>64441.262999999999</v>
      </c>
      <c r="I178" s="3">
        <f t="shared" si="105"/>
        <v>71463.695999999996</v>
      </c>
      <c r="J178" s="3">
        <f t="shared" si="105"/>
        <v>14563.039999999999</v>
      </c>
      <c r="K178" s="3">
        <f t="shared" si="105"/>
        <v>78555.587499999994</v>
      </c>
      <c r="L178" s="5">
        <v>380191.88186037214</v>
      </c>
      <c r="M178" s="8">
        <f t="shared" si="106"/>
        <v>8.6920436565598514E-4</v>
      </c>
      <c r="N178" s="8">
        <f t="shared" si="107"/>
        <v>1.5499298988620001E-4</v>
      </c>
      <c r="O178" s="8">
        <f t="shared" si="108"/>
        <v>4.2652394155947448E-5</v>
      </c>
      <c r="P178" s="8">
        <f t="shared" si="109"/>
        <v>1.9857942423854074E-5</v>
      </c>
      <c r="Q178" s="8">
        <f t="shared" si="110"/>
        <v>4.7329979567024494E-5</v>
      </c>
      <c r="R178" s="8" t="e">
        <f t="shared" si="111"/>
        <v>#VALUE!</v>
      </c>
      <c r="S178" s="8">
        <f t="shared" si="112"/>
        <v>1.6949668331862607E-4</v>
      </c>
      <c r="T178" s="8">
        <f t="shared" si="113"/>
        <v>1.8796744330865404E-4</v>
      </c>
      <c r="U178" s="8">
        <f t="shared" si="114"/>
        <v>3.8304447556164199E-5</v>
      </c>
      <c r="V178" s="8">
        <f t="shared" si="115"/>
        <v>2.0662089657361496E-4</v>
      </c>
    </row>
    <row r="179" spans="1:28" x14ac:dyDescent="0.25">
      <c r="A179" s="9">
        <v>2014</v>
      </c>
      <c r="B179" s="3">
        <f t="shared" si="105"/>
        <v>526128.495</v>
      </c>
      <c r="C179" s="3">
        <f t="shared" si="105"/>
        <v>47140.020000000004</v>
      </c>
      <c r="D179" s="3">
        <f t="shared" si="105"/>
        <v>32806.199999999997</v>
      </c>
      <c r="E179" s="3">
        <f t="shared" si="105"/>
        <v>6804.8305</v>
      </c>
      <c r="F179" s="3">
        <f t="shared" si="105"/>
        <v>15787.142</v>
      </c>
      <c r="G179" s="3">
        <f t="shared" si="105"/>
        <v>25203.129499999999</v>
      </c>
      <c r="H179" s="3">
        <f t="shared" si="105"/>
        <v>71746.205999999991</v>
      </c>
      <c r="I179" s="3">
        <f t="shared" si="105"/>
        <v>105781.99400000001</v>
      </c>
      <c r="J179" s="3">
        <f t="shared" si="105"/>
        <v>14969.261999999999</v>
      </c>
      <c r="K179" s="3">
        <f t="shared" si="105"/>
        <v>67631.972500000003</v>
      </c>
      <c r="L179" s="5">
        <v>378416.02053371473</v>
      </c>
      <c r="M179" s="8">
        <f t="shared" si="106"/>
        <v>1.3903441356894796E-3</v>
      </c>
      <c r="N179" s="8">
        <f t="shared" si="107"/>
        <v>1.2457194580058772E-4</v>
      </c>
      <c r="O179" s="8">
        <f t="shared" si="108"/>
        <v>8.6693475486926828E-5</v>
      </c>
      <c r="P179" s="8">
        <f t="shared" si="109"/>
        <v>1.7982405952059127E-5</v>
      </c>
      <c r="Q179" s="8">
        <f t="shared" si="110"/>
        <v>4.171901067437354E-5</v>
      </c>
      <c r="R179" s="8">
        <f t="shared" si="111"/>
        <v>6.6601645100684996E-5</v>
      </c>
      <c r="S179" s="8">
        <f t="shared" si="112"/>
        <v>1.8959611144055095E-4</v>
      </c>
      <c r="T179" s="8">
        <f t="shared" si="113"/>
        <v>2.795388891062434E-4</v>
      </c>
      <c r="U179" s="8">
        <f t="shared" si="114"/>
        <v>3.9557685689119288E-5</v>
      </c>
      <c r="V179" s="8">
        <f t="shared" si="115"/>
        <v>1.7872386164997041E-4</v>
      </c>
    </row>
    <row r="180" spans="1:28" x14ac:dyDescent="0.25">
      <c r="A180" s="10">
        <v>2015</v>
      </c>
      <c r="B180" s="3">
        <f t="shared" si="105"/>
        <v>361762.00800000003</v>
      </c>
      <c r="C180" s="3">
        <f t="shared" si="105"/>
        <v>43789.208500000001</v>
      </c>
      <c r="D180" s="3">
        <f t="shared" si="105"/>
        <v>16279.429</v>
      </c>
      <c r="E180" s="3">
        <f t="shared" si="105"/>
        <v>5888.4974999999995</v>
      </c>
      <c r="F180" s="3">
        <f t="shared" si="105"/>
        <v>15551.541000000001</v>
      </c>
      <c r="G180" s="3">
        <f t="shared" si="105"/>
        <v>9930.768</v>
      </c>
      <c r="H180" s="3">
        <f t="shared" si="105"/>
        <v>82014.421499999997</v>
      </c>
      <c r="I180" s="3">
        <f t="shared" si="105"/>
        <v>51764.516499999998</v>
      </c>
      <c r="J180" s="3">
        <f t="shared" si="105"/>
        <v>14951.17</v>
      </c>
      <c r="K180" s="3">
        <f t="shared" si="105"/>
        <v>44421.765999999996</v>
      </c>
      <c r="L180" s="6">
        <v>292080.15563330991</v>
      </c>
      <c r="M180" s="8">
        <f t="shared" si="106"/>
        <v>1.2385709916361853E-3</v>
      </c>
      <c r="N180" s="8">
        <f t="shared" si="107"/>
        <v>1.4992188841125815E-4</v>
      </c>
      <c r="O180" s="8">
        <f t="shared" si="108"/>
        <v>5.5736169287850905E-5</v>
      </c>
      <c r="P180" s="8">
        <f t="shared" si="109"/>
        <v>2.016055314416045E-5</v>
      </c>
      <c r="Q180" s="8">
        <f t="shared" si="110"/>
        <v>5.3244086255295204E-5</v>
      </c>
      <c r="R180" s="8">
        <f t="shared" si="111"/>
        <v>3.4000146221736189E-5</v>
      </c>
      <c r="S180" s="8">
        <f t="shared" si="112"/>
        <v>2.8079422692092938E-4</v>
      </c>
      <c r="T180" s="8">
        <f t="shared" si="113"/>
        <v>1.7722709161038458E-4</v>
      </c>
      <c r="U180" s="8">
        <f t="shared" si="114"/>
        <v>5.1188585433275193E-5</v>
      </c>
      <c r="V180" s="8">
        <f t="shared" si="115"/>
        <v>1.5208758672317679E-4</v>
      </c>
    </row>
    <row r="181" spans="1:28" x14ac:dyDescent="0.25">
      <c r="A181" t="s">
        <v>41</v>
      </c>
      <c r="I181" s="16"/>
      <c r="J181" s="16"/>
      <c r="K181" s="16"/>
      <c r="L181" s="16"/>
      <c r="M181" s="16"/>
      <c r="N181" s="16"/>
    </row>
    <row r="182" spans="1:28" x14ac:dyDescent="0.25">
      <c r="I182" s="16"/>
      <c r="J182" s="16"/>
      <c r="K182" s="16"/>
      <c r="L182" s="16"/>
      <c r="M182" s="16"/>
      <c r="N182" s="16"/>
    </row>
    <row r="183" spans="1:28" ht="15.75" x14ac:dyDescent="0.25">
      <c r="A183" s="113" t="s">
        <v>255</v>
      </c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X183" s="76" t="s">
        <v>20</v>
      </c>
      <c r="Y183" s="77"/>
      <c r="Z183" s="77"/>
      <c r="AA183" s="78" t="s">
        <v>3</v>
      </c>
      <c r="AB183" s="76" t="s">
        <v>302</v>
      </c>
    </row>
    <row r="184" spans="1:28" ht="60" x14ac:dyDescent="0.25">
      <c r="A184" s="24" t="s">
        <v>0</v>
      </c>
      <c r="B184" s="25" t="s">
        <v>303</v>
      </c>
      <c r="C184" s="25" t="s">
        <v>304</v>
      </c>
      <c r="D184" s="25" t="s">
        <v>305</v>
      </c>
      <c r="E184" s="25" t="s">
        <v>306</v>
      </c>
      <c r="F184" s="25" t="s">
        <v>307</v>
      </c>
      <c r="G184" s="25" t="s">
        <v>308</v>
      </c>
      <c r="H184" s="25" t="s">
        <v>309</v>
      </c>
      <c r="I184" s="25" t="s">
        <v>310</v>
      </c>
      <c r="J184" s="25" t="s">
        <v>311</v>
      </c>
      <c r="K184" s="25" t="s">
        <v>312</v>
      </c>
      <c r="L184" s="25" t="s">
        <v>257</v>
      </c>
      <c r="M184" s="25" t="s">
        <v>313</v>
      </c>
      <c r="N184" s="83" t="s">
        <v>314</v>
      </c>
      <c r="O184" s="83" t="s">
        <v>294</v>
      </c>
      <c r="P184" s="83" t="s">
        <v>295</v>
      </c>
      <c r="Q184" s="83" t="s">
        <v>296</v>
      </c>
      <c r="R184" s="83" t="s">
        <v>297</v>
      </c>
      <c r="S184" s="83" t="s">
        <v>298</v>
      </c>
      <c r="T184" s="83" t="s">
        <v>299</v>
      </c>
      <c r="U184" s="83" t="s">
        <v>300</v>
      </c>
      <c r="V184" s="83" t="s">
        <v>301</v>
      </c>
    </row>
    <row r="185" spans="1:28" x14ac:dyDescent="0.25">
      <c r="A185" s="26">
        <v>1995</v>
      </c>
      <c r="B185" s="3">
        <f>B160</f>
        <v>151031.266</v>
      </c>
      <c r="C185" s="3">
        <f t="shared" ref="C185:K185" si="116">C160</f>
        <v>43717.540500000003</v>
      </c>
      <c r="D185" s="3">
        <f t="shared" si="116"/>
        <v>8710.7435000000005</v>
      </c>
      <c r="E185" s="3">
        <f t="shared" si="116"/>
        <v>3326.8515000000002</v>
      </c>
      <c r="F185" s="3">
        <f t="shared" si="116"/>
        <v>5279.2249999999995</v>
      </c>
      <c r="G185" s="3">
        <f t="shared" si="116"/>
        <v>5256.2839999999997</v>
      </c>
      <c r="H185" s="3">
        <f t="shared" si="116"/>
        <v>12295.5095</v>
      </c>
      <c r="I185" s="3">
        <f t="shared" si="116"/>
        <v>16324.481</v>
      </c>
      <c r="J185" s="3">
        <f t="shared" si="116"/>
        <v>77691.704999999987</v>
      </c>
      <c r="K185" s="3" t="e">
        <f t="shared" si="116"/>
        <v>#VALUE!</v>
      </c>
      <c r="L185" s="5">
        <f>L134</f>
        <v>1136078115.2</v>
      </c>
      <c r="M185" s="101">
        <f t="shared" ref="M185:M205" si="117">(B185/$L185)/100000</f>
        <v>1.3294091663178618E-9</v>
      </c>
      <c r="N185" s="101">
        <f t="shared" ref="N185:N205" si="118">(C185/$L185)/100000</f>
        <v>3.8481104349328813E-10</v>
      </c>
      <c r="O185" s="101">
        <f t="shared" ref="O185:O205" si="119">(D185/$L185)/100000</f>
        <v>7.6673807755433473E-11</v>
      </c>
      <c r="P185" s="101">
        <f t="shared" ref="P185:P205" si="120">(E185/$L185)/100000</f>
        <v>2.9283650969848383E-11</v>
      </c>
      <c r="Q185" s="101">
        <f t="shared" ref="Q185:Q205" si="121">(F185/$L185)/100000</f>
        <v>4.6468855700742218E-11</v>
      </c>
      <c r="R185" s="101">
        <f t="shared" ref="R185:R205" si="122">(G185/$L185)/100000</f>
        <v>4.6266924163702081E-11</v>
      </c>
      <c r="S185" s="101">
        <f t="shared" ref="S185:S205" si="123">(H185/$L185)/100000</f>
        <v>1.082276767371357E-10</v>
      </c>
      <c r="T185" s="101">
        <f t="shared" ref="T185:T205" si="124">(I185/$L185)/100000</f>
        <v>1.4369153653775092E-10</v>
      </c>
      <c r="U185" s="101">
        <f t="shared" ref="U185:U205" si="125">(J185/$L185)/100000</f>
        <v>6.8385882942849235E-10</v>
      </c>
      <c r="V185" s="101" t="e">
        <f t="shared" ref="V185:V205" si="126">(K185/$L185)/100000</f>
        <v>#VALUE!</v>
      </c>
    </row>
    <row r="186" spans="1:28" x14ac:dyDescent="0.25">
      <c r="A186" s="26">
        <v>1996</v>
      </c>
      <c r="B186" s="3">
        <f t="shared" ref="B186:K205" si="127">B161</f>
        <v>155656.9865</v>
      </c>
      <c r="C186" s="3">
        <f t="shared" si="127"/>
        <v>48866.133999999998</v>
      </c>
      <c r="D186" s="3">
        <f t="shared" si="127"/>
        <v>3425.627</v>
      </c>
      <c r="E186" s="3">
        <f t="shared" si="127"/>
        <v>2968.1115</v>
      </c>
      <c r="F186" s="3">
        <f t="shared" si="127"/>
        <v>3870.8455000000004</v>
      </c>
      <c r="G186" s="3">
        <f t="shared" si="127"/>
        <v>1796.8139999999999</v>
      </c>
      <c r="H186" s="3">
        <f t="shared" si="127"/>
        <v>7925.3114999999998</v>
      </c>
      <c r="I186" s="3">
        <f t="shared" si="127"/>
        <v>16021.823499999999</v>
      </c>
      <c r="J186" s="3">
        <f t="shared" si="127"/>
        <v>43408.652499999997</v>
      </c>
      <c r="K186" s="3" t="e">
        <f t="shared" si="127"/>
        <v>#VALUE!</v>
      </c>
      <c r="L186" s="5">
        <f t="shared" ref="L186:L205" si="128">L135</f>
        <v>1154380879.3</v>
      </c>
      <c r="M186" s="101">
        <f t="shared" si="117"/>
        <v>1.3484023279594528E-9</v>
      </c>
      <c r="N186" s="101">
        <f t="shared" si="118"/>
        <v>4.2331032050385069E-10</v>
      </c>
      <c r="O186" s="101">
        <f t="shared" si="119"/>
        <v>2.9675015078881513E-11</v>
      </c>
      <c r="P186" s="101">
        <f t="shared" si="120"/>
        <v>2.5711717451521029E-11</v>
      </c>
      <c r="Q186" s="101">
        <f t="shared" si="121"/>
        <v>3.353178807281723E-11</v>
      </c>
      <c r="R186" s="101">
        <f t="shared" si="122"/>
        <v>1.5565174650931175E-11</v>
      </c>
      <c r="S186" s="101">
        <f t="shared" si="123"/>
        <v>6.8654216663791201E-11</v>
      </c>
      <c r="T186" s="101">
        <f t="shared" si="124"/>
        <v>1.3879148370610055E-10</v>
      </c>
      <c r="U186" s="101">
        <f t="shared" si="125"/>
        <v>3.7603405668259493E-10</v>
      </c>
      <c r="V186" s="101" t="e">
        <f t="shared" si="126"/>
        <v>#VALUE!</v>
      </c>
    </row>
    <row r="187" spans="1:28" x14ac:dyDescent="0.25">
      <c r="A187" s="26">
        <v>1997</v>
      </c>
      <c r="B187" s="3">
        <f t="shared" si="127"/>
        <v>161684.864</v>
      </c>
      <c r="C187" s="3">
        <f t="shared" si="127"/>
        <v>44664.258999999998</v>
      </c>
      <c r="D187" s="3">
        <f t="shared" si="127"/>
        <v>4798.1919999999991</v>
      </c>
      <c r="E187" s="3">
        <f t="shared" si="127"/>
        <v>3758.1234999999997</v>
      </c>
      <c r="F187" s="3">
        <f t="shared" si="127"/>
        <v>5335.1925000000001</v>
      </c>
      <c r="G187" s="3">
        <f t="shared" si="127"/>
        <v>7406.5209999999997</v>
      </c>
      <c r="H187" s="3">
        <f t="shared" si="127"/>
        <v>11439.428</v>
      </c>
      <c r="I187" s="3">
        <f t="shared" si="127"/>
        <v>16653.008000000002</v>
      </c>
      <c r="J187" s="3">
        <f t="shared" si="127"/>
        <v>32850.237000000001</v>
      </c>
      <c r="K187" s="3" t="e">
        <f t="shared" si="127"/>
        <v>#VALUE!</v>
      </c>
      <c r="L187" s="5">
        <f t="shared" si="128"/>
        <v>1203786215.7</v>
      </c>
      <c r="M187" s="101">
        <f t="shared" si="117"/>
        <v>1.3431360310599708E-9</v>
      </c>
      <c r="N187" s="101">
        <f t="shared" si="118"/>
        <v>3.7103148729799827E-10</v>
      </c>
      <c r="O187" s="101">
        <f t="shared" si="119"/>
        <v>3.9859170485764843E-11</v>
      </c>
      <c r="P187" s="101">
        <f t="shared" si="120"/>
        <v>3.1219193665668082E-11</v>
      </c>
      <c r="Q187" s="101">
        <f t="shared" si="121"/>
        <v>4.4320099619163637E-11</v>
      </c>
      <c r="R187" s="101">
        <f t="shared" si="122"/>
        <v>6.1526879967578942E-11</v>
      </c>
      <c r="S187" s="101">
        <f t="shared" si="123"/>
        <v>9.5028733929703529E-11</v>
      </c>
      <c r="T187" s="101">
        <f t="shared" si="124"/>
        <v>1.3833858356914563E-10</v>
      </c>
      <c r="U187" s="101">
        <f t="shared" si="125"/>
        <v>2.7289095498487354E-10</v>
      </c>
      <c r="V187" s="101" t="e">
        <f t="shared" si="126"/>
        <v>#VALUE!</v>
      </c>
    </row>
    <row r="188" spans="1:28" x14ac:dyDescent="0.25">
      <c r="A188" s="26">
        <v>1998</v>
      </c>
      <c r="B188" s="3">
        <f t="shared" si="127"/>
        <v>156357.3855</v>
      </c>
      <c r="C188" s="3">
        <f t="shared" si="127"/>
        <v>39652.171999999999</v>
      </c>
      <c r="D188" s="3">
        <f t="shared" si="127"/>
        <v>7198.4250000000002</v>
      </c>
      <c r="E188" s="3">
        <f t="shared" si="127"/>
        <v>4094.1464999999998</v>
      </c>
      <c r="F188" s="3">
        <f t="shared" si="127"/>
        <v>5594.28</v>
      </c>
      <c r="G188" s="3" t="e">
        <f t="shared" si="127"/>
        <v>#VALUE!</v>
      </c>
      <c r="H188" s="3">
        <f t="shared" si="127"/>
        <v>8930.9475000000002</v>
      </c>
      <c r="I188" s="3">
        <f t="shared" si="127"/>
        <v>14041.543</v>
      </c>
      <c r="J188" s="3">
        <f t="shared" si="127"/>
        <v>77468.2745</v>
      </c>
      <c r="K188" s="3">
        <f t="shared" si="127"/>
        <v>4694.5285000000003</v>
      </c>
      <c r="L188" s="5">
        <f t="shared" si="128"/>
        <v>1250514297.2</v>
      </c>
      <c r="M188" s="101">
        <f t="shared" si="117"/>
        <v>1.2503446450000333E-9</v>
      </c>
      <c r="N188" s="101">
        <f t="shared" si="118"/>
        <v>3.1708691447018508E-10</v>
      </c>
      <c r="O188" s="101">
        <f t="shared" si="119"/>
        <v>5.7563716113584951E-11</v>
      </c>
      <c r="P188" s="101">
        <f t="shared" si="120"/>
        <v>3.2739701650489855E-11</v>
      </c>
      <c r="Q188" s="101">
        <f t="shared" si="121"/>
        <v>4.4735833988671966E-11</v>
      </c>
      <c r="R188" s="101" t="e">
        <f t="shared" si="122"/>
        <v>#VALUE!</v>
      </c>
      <c r="S188" s="101">
        <f t="shared" si="123"/>
        <v>7.1418195857473164E-11</v>
      </c>
      <c r="T188" s="101">
        <f t="shared" si="124"/>
        <v>1.1228614523992345E-10</v>
      </c>
      <c r="U188" s="101">
        <f t="shared" si="125"/>
        <v>6.1949131388147714E-10</v>
      </c>
      <c r="V188" s="101">
        <f t="shared" si="126"/>
        <v>3.7540782304619942E-11</v>
      </c>
    </row>
    <row r="189" spans="1:28" x14ac:dyDescent="0.25">
      <c r="A189" s="26">
        <v>1999</v>
      </c>
      <c r="B189" s="3">
        <f t="shared" si="127"/>
        <v>109641.8575</v>
      </c>
      <c r="C189" s="3">
        <f t="shared" si="127"/>
        <v>28314.5095</v>
      </c>
      <c r="D189" s="3">
        <f t="shared" si="127"/>
        <v>3541.652</v>
      </c>
      <c r="E189" s="3">
        <f t="shared" si="127"/>
        <v>2952.9660000000003</v>
      </c>
      <c r="F189" s="3">
        <f t="shared" si="127"/>
        <v>4557.3244999999997</v>
      </c>
      <c r="G189" s="3">
        <f t="shared" si="127"/>
        <v>1077.3375000000001</v>
      </c>
      <c r="H189" s="3">
        <f t="shared" si="127"/>
        <v>8218.1749999999993</v>
      </c>
      <c r="I189" s="3">
        <f t="shared" si="127"/>
        <v>11444.906499999999</v>
      </c>
      <c r="J189" s="3">
        <f t="shared" si="127"/>
        <v>16850.571499999998</v>
      </c>
      <c r="K189" s="3">
        <f t="shared" si="127"/>
        <v>2692.1759999999999</v>
      </c>
      <c r="L189" s="5">
        <f t="shared" si="128"/>
        <v>1315080987.7</v>
      </c>
      <c r="M189" s="101">
        <f t="shared" si="117"/>
        <v>8.3372703677936383E-10</v>
      </c>
      <c r="N189" s="101">
        <f t="shared" si="118"/>
        <v>2.1530620368499454E-10</v>
      </c>
      <c r="O189" s="101">
        <f t="shared" si="119"/>
        <v>2.693105620965704E-11</v>
      </c>
      <c r="P189" s="101">
        <f t="shared" si="120"/>
        <v>2.2454632282111886E-11</v>
      </c>
      <c r="Q189" s="101">
        <f t="shared" si="121"/>
        <v>3.465432579913192E-11</v>
      </c>
      <c r="R189" s="101">
        <f t="shared" si="122"/>
        <v>8.1921760718645974E-12</v>
      </c>
      <c r="S189" s="101">
        <f t="shared" si="123"/>
        <v>6.2491778657473473E-11</v>
      </c>
      <c r="T189" s="101">
        <f t="shared" si="124"/>
        <v>8.7028149650436912E-11</v>
      </c>
      <c r="U189" s="101">
        <f t="shared" si="125"/>
        <v>1.2813333671160941E-10</v>
      </c>
      <c r="V189" s="101">
        <f t="shared" si="126"/>
        <v>2.0471560498402909E-11</v>
      </c>
    </row>
    <row r="190" spans="1:28" x14ac:dyDescent="0.25">
      <c r="A190" s="26">
        <v>2000</v>
      </c>
      <c r="B190" s="3">
        <f t="shared" si="127"/>
        <v>120852.5655</v>
      </c>
      <c r="C190" s="3">
        <f t="shared" si="127"/>
        <v>39852.154500000004</v>
      </c>
      <c r="D190" s="3">
        <f t="shared" si="127"/>
        <v>3790.1900000000005</v>
      </c>
      <c r="E190" s="3">
        <f t="shared" si="127"/>
        <v>4444.0675000000001</v>
      </c>
      <c r="F190" s="3">
        <f t="shared" si="127"/>
        <v>5000.91</v>
      </c>
      <c r="G190" s="3">
        <f t="shared" si="127"/>
        <v>1701.9745</v>
      </c>
      <c r="H190" s="3">
        <f t="shared" si="127"/>
        <v>10572.4455</v>
      </c>
      <c r="I190" s="3">
        <f t="shared" si="127"/>
        <v>12864.4925</v>
      </c>
      <c r="J190" s="3">
        <f t="shared" si="127"/>
        <v>17209.482</v>
      </c>
      <c r="K190" s="3">
        <f t="shared" si="127"/>
        <v>4668.9939999999997</v>
      </c>
      <c r="L190" s="5">
        <f t="shared" si="128"/>
        <v>1383237562.3</v>
      </c>
      <c r="M190" s="101">
        <f t="shared" si="117"/>
        <v>8.7369349122540092E-10</v>
      </c>
      <c r="N190" s="101">
        <f t="shared" si="118"/>
        <v>2.8810781015616153E-10</v>
      </c>
      <c r="O190" s="101">
        <f t="shared" si="119"/>
        <v>2.7400860873802492E-11</v>
      </c>
      <c r="P190" s="101">
        <f t="shared" si="120"/>
        <v>3.2128013445575881E-11</v>
      </c>
      <c r="Q190" s="101">
        <f t="shared" si="121"/>
        <v>3.6153659619282309E-11</v>
      </c>
      <c r="R190" s="101">
        <f t="shared" si="122"/>
        <v>1.2304281971420841E-11</v>
      </c>
      <c r="S190" s="101">
        <f t="shared" si="123"/>
        <v>7.6432608455343703E-11</v>
      </c>
      <c r="T190" s="101">
        <f t="shared" si="124"/>
        <v>9.300277009980385E-11</v>
      </c>
      <c r="U190" s="101">
        <f t="shared" si="125"/>
        <v>1.2441450745007723E-10</v>
      </c>
      <c r="V190" s="101">
        <f t="shared" si="126"/>
        <v>3.3754100721762907E-11</v>
      </c>
    </row>
    <row r="191" spans="1:28" x14ac:dyDescent="0.25">
      <c r="A191" s="26">
        <v>2001</v>
      </c>
      <c r="B191" s="3">
        <f t="shared" si="127"/>
        <v>142288.55299999999</v>
      </c>
      <c r="C191" s="3">
        <f t="shared" si="127"/>
        <v>28214.960500000001</v>
      </c>
      <c r="D191" s="3">
        <f t="shared" si="127"/>
        <v>4014.5034999999998</v>
      </c>
      <c r="E191" s="3">
        <f t="shared" si="127"/>
        <v>5585.7359999999999</v>
      </c>
      <c r="F191" s="3">
        <f t="shared" si="127"/>
        <v>4780.7929999999997</v>
      </c>
      <c r="G191" s="3">
        <f t="shared" si="127"/>
        <v>1300.463</v>
      </c>
      <c r="H191" s="3">
        <f t="shared" si="127"/>
        <v>11491.0795</v>
      </c>
      <c r="I191" s="3">
        <f t="shared" si="127"/>
        <v>12013.367999999999</v>
      </c>
      <c r="J191" s="3">
        <f t="shared" si="127"/>
        <v>21014.519</v>
      </c>
      <c r="K191" s="3">
        <f t="shared" si="127"/>
        <v>12153.353000000001</v>
      </c>
      <c r="L191" s="5">
        <f t="shared" si="128"/>
        <v>1407732197.0999999</v>
      </c>
      <c r="M191" s="101">
        <f t="shared" si="117"/>
        <v>1.0107643576890666E-9</v>
      </c>
      <c r="N191" s="101">
        <f t="shared" si="118"/>
        <v>2.0042846613954173E-10</v>
      </c>
      <c r="O191" s="101">
        <f t="shared" si="119"/>
        <v>2.8517522780753908E-11</v>
      </c>
      <c r="P191" s="101">
        <f t="shared" si="120"/>
        <v>3.9678967430786199E-11</v>
      </c>
      <c r="Q191" s="101">
        <f t="shared" si="121"/>
        <v>3.3960955143660684E-11</v>
      </c>
      <c r="R191" s="101">
        <f t="shared" si="122"/>
        <v>9.2379999738517021E-12</v>
      </c>
      <c r="S191" s="101">
        <f t="shared" si="123"/>
        <v>8.1628306319001646E-11</v>
      </c>
      <c r="T191" s="101">
        <f t="shared" si="124"/>
        <v>8.5338447360571481E-11</v>
      </c>
      <c r="U191" s="101">
        <f t="shared" si="125"/>
        <v>1.4927923821939271E-10</v>
      </c>
      <c r="V191" s="101">
        <f t="shared" si="126"/>
        <v>8.6332848144245943E-11</v>
      </c>
    </row>
    <row r="192" spans="1:28" x14ac:dyDescent="0.25">
      <c r="A192" s="26">
        <v>2002</v>
      </c>
      <c r="B192" s="3">
        <f t="shared" si="127"/>
        <v>140852.34950000001</v>
      </c>
      <c r="C192" s="3">
        <f t="shared" si="127"/>
        <v>26706.673000000003</v>
      </c>
      <c r="D192" s="3">
        <f t="shared" si="127"/>
        <v>3998.6324999999997</v>
      </c>
      <c r="E192" s="3">
        <f t="shared" si="127"/>
        <v>5064.6900000000005</v>
      </c>
      <c r="F192" s="3">
        <f t="shared" si="127"/>
        <v>3452.3335000000002</v>
      </c>
      <c r="G192" s="3">
        <f t="shared" si="127"/>
        <v>2292.9875000000002</v>
      </c>
      <c r="H192" s="3">
        <f t="shared" si="127"/>
        <v>8990.7420000000002</v>
      </c>
      <c r="I192" s="3">
        <f t="shared" si="127"/>
        <v>15116.606</v>
      </c>
      <c r="J192" s="3">
        <f t="shared" si="127"/>
        <v>7393.4305000000004</v>
      </c>
      <c r="K192" s="3">
        <f t="shared" si="127"/>
        <v>4904.8110000000006</v>
      </c>
      <c r="L192" s="5">
        <f t="shared" si="128"/>
        <v>1450105165.8</v>
      </c>
      <c r="M192" s="101">
        <f t="shared" si="117"/>
        <v>9.713250653947848E-10</v>
      </c>
      <c r="N192" s="101">
        <f t="shared" si="118"/>
        <v>1.8417059417388088E-10</v>
      </c>
      <c r="O192" s="101">
        <f t="shared" si="119"/>
        <v>2.7574775914917991E-11</v>
      </c>
      <c r="P192" s="101">
        <f t="shared" si="120"/>
        <v>3.4926363407621484E-11</v>
      </c>
      <c r="Q192" s="101">
        <f t="shared" si="121"/>
        <v>2.3807469840267779E-11</v>
      </c>
      <c r="R192" s="101">
        <f t="shared" si="122"/>
        <v>1.5812560041016028E-11</v>
      </c>
      <c r="S192" s="101">
        <f t="shared" si="123"/>
        <v>6.2000620451827378E-11</v>
      </c>
      <c r="T192" s="101">
        <f t="shared" si="124"/>
        <v>1.0424489448432803E-10</v>
      </c>
      <c r="U192" s="101">
        <f t="shared" si="125"/>
        <v>5.0985477980289537E-11</v>
      </c>
      <c r="V192" s="101">
        <f t="shared" si="126"/>
        <v>3.3823829579243615E-11</v>
      </c>
    </row>
    <row r="193" spans="1:22" x14ac:dyDescent="0.25">
      <c r="A193" s="26">
        <v>2003</v>
      </c>
      <c r="B193" s="3">
        <f t="shared" si="127"/>
        <v>121299.27100000001</v>
      </c>
      <c r="C193" s="3">
        <f t="shared" si="127"/>
        <v>34954.645499999999</v>
      </c>
      <c r="D193" s="3">
        <f t="shared" si="127"/>
        <v>4200.0959999999995</v>
      </c>
      <c r="E193" s="3">
        <f t="shared" si="127"/>
        <v>4998.5015000000003</v>
      </c>
      <c r="F193" s="3">
        <f t="shared" si="127"/>
        <v>4264.085</v>
      </c>
      <c r="G193" s="3">
        <f t="shared" si="127"/>
        <v>5418.9314999999997</v>
      </c>
      <c r="H193" s="3">
        <f t="shared" si="127"/>
        <v>13832.9295</v>
      </c>
      <c r="I193" s="3">
        <f t="shared" si="127"/>
        <v>38630.881499999996</v>
      </c>
      <c r="J193" s="3">
        <f t="shared" si="127"/>
        <v>7725.4215000000004</v>
      </c>
      <c r="K193" s="3">
        <f t="shared" si="127"/>
        <v>9427.2829999999994</v>
      </c>
      <c r="L193" s="5">
        <f t="shared" si="128"/>
        <v>1476240024.2</v>
      </c>
      <c r="M193" s="101">
        <f t="shared" si="117"/>
        <v>8.2167715961863434E-10</v>
      </c>
      <c r="N193" s="101">
        <f t="shared" si="118"/>
        <v>2.3678158651024601E-10</v>
      </c>
      <c r="O193" s="101">
        <f t="shared" si="119"/>
        <v>2.8451308263885503E-11</v>
      </c>
      <c r="P193" s="101">
        <f t="shared" si="120"/>
        <v>3.3859680120167277E-11</v>
      </c>
      <c r="Q193" s="101">
        <f t="shared" si="121"/>
        <v>2.8884767585886186E-11</v>
      </c>
      <c r="R193" s="101">
        <f t="shared" si="122"/>
        <v>3.6707658721938611E-11</v>
      </c>
      <c r="S193" s="101">
        <f t="shared" si="123"/>
        <v>9.3703796626814156E-11</v>
      </c>
      <c r="T193" s="101">
        <f t="shared" si="124"/>
        <v>2.6168428485018713E-10</v>
      </c>
      <c r="U193" s="101">
        <f t="shared" si="125"/>
        <v>5.2331743980363482E-11</v>
      </c>
      <c r="V193" s="101">
        <f t="shared" si="126"/>
        <v>6.38600962272975E-11</v>
      </c>
    </row>
    <row r="194" spans="1:22" x14ac:dyDescent="0.25">
      <c r="A194" s="26">
        <v>2004</v>
      </c>
      <c r="B194" s="3">
        <f t="shared" si="127"/>
        <v>150383.728</v>
      </c>
      <c r="C194" s="3">
        <f t="shared" si="127"/>
        <v>34149.378499999999</v>
      </c>
      <c r="D194" s="3">
        <f t="shared" si="127"/>
        <v>7488.2224999999999</v>
      </c>
      <c r="E194" s="3">
        <f t="shared" si="127"/>
        <v>8026.7415000000001</v>
      </c>
      <c r="F194" s="3">
        <f t="shared" si="127"/>
        <v>4735.6554999999998</v>
      </c>
      <c r="G194" s="3">
        <f t="shared" si="127"/>
        <v>10506.68</v>
      </c>
      <c r="H194" s="3">
        <f t="shared" si="127"/>
        <v>18073.743999999999</v>
      </c>
      <c r="I194" s="3">
        <f t="shared" si="127"/>
        <v>16943.085999999999</v>
      </c>
      <c r="J194" s="3">
        <f t="shared" si="127"/>
        <v>11340.16</v>
      </c>
      <c r="K194" s="3">
        <f t="shared" si="127"/>
        <v>7904.3535000000002</v>
      </c>
      <c r="L194" s="5">
        <f t="shared" si="128"/>
        <v>1521796218.7</v>
      </c>
      <c r="M194" s="101">
        <f t="shared" si="117"/>
        <v>9.8819885443312416E-10</v>
      </c>
      <c r="N194" s="101">
        <f t="shared" si="118"/>
        <v>2.244017831058368E-10</v>
      </c>
      <c r="O194" s="101">
        <f t="shared" si="119"/>
        <v>4.9206473297698435E-11</v>
      </c>
      <c r="P194" s="101">
        <f t="shared" si="120"/>
        <v>5.2745179685469802E-11</v>
      </c>
      <c r="Q194" s="101">
        <f t="shared" si="121"/>
        <v>3.1118854428784498E-11</v>
      </c>
      <c r="R194" s="101">
        <f t="shared" si="122"/>
        <v>6.9041307048162927E-11</v>
      </c>
      <c r="S194" s="101">
        <f t="shared" si="123"/>
        <v>1.1876586219565954E-10</v>
      </c>
      <c r="T194" s="101">
        <f t="shared" si="124"/>
        <v>1.1133610263845767E-10</v>
      </c>
      <c r="U194" s="101">
        <f t="shared" si="125"/>
        <v>7.4518255865344257E-11</v>
      </c>
      <c r="V194" s="101">
        <f t="shared" si="126"/>
        <v>5.1940945856419088E-11</v>
      </c>
    </row>
    <row r="195" spans="1:22" x14ac:dyDescent="0.25">
      <c r="A195" s="26">
        <v>2005</v>
      </c>
      <c r="B195" s="3">
        <f t="shared" si="127"/>
        <v>176658.08550000002</v>
      </c>
      <c r="C195" s="3">
        <f t="shared" si="127"/>
        <v>36567.468499999995</v>
      </c>
      <c r="D195" s="3">
        <f t="shared" si="127"/>
        <v>23946.957999999999</v>
      </c>
      <c r="E195" s="3">
        <f t="shared" si="127"/>
        <v>8747.8195000000014</v>
      </c>
      <c r="F195" s="3">
        <f t="shared" si="127"/>
        <v>5901.9235000000008</v>
      </c>
      <c r="G195" s="3">
        <f t="shared" si="127"/>
        <v>20204.480500000001</v>
      </c>
      <c r="H195" s="3">
        <f t="shared" si="127"/>
        <v>28762.933000000001</v>
      </c>
      <c r="I195" s="3">
        <f t="shared" si="127"/>
        <v>26420.499500000002</v>
      </c>
      <c r="J195" s="3">
        <f t="shared" si="127"/>
        <v>9214.7610000000004</v>
      </c>
      <c r="K195" s="3">
        <f t="shared" si="127"/>
        <v>6703.1924999999992</v>
      </c>
      <c r="L195" s="5">
        <f t="shared" si="128"/>
        <v>1570514731</v>
      </c>
      <c r="M195" s="101">
        <f t="shared" si="117"/>
        <v>1.1248419515779761E-9</v>
      </c>
      <c r="N195" s="101">
        <f t="shared" si="118"/>
        <v>2.328374753716334E-10</v>
      </c>
      <c r="O195" s="101">
        <f t="shared" si="119"/>
        <v>1.5247840422835232E-10</v>
      </c>
      <c r="P195" s="101">
        <f t="shared" si="120"/>
        <v>5.5700333956307232E-11</v>
      </c>
      <c r="Q195" s="101">
        <f t="shared" si="121"/>
        <v>3.7579548816088126E-11</v>
      </c>
      <c r="R195" s="101">
        <f t="shared" si="122"/>
        <v>1.2864878056339609E-10</v>
      </c>
      <c r="S195" s="101">
        <f t="shared" si="123"/>
        <v>1.8314335059872802E-10</v>
      </c>
      <c r="T195" s="101">
        <f t="shared" si="124"/>
        <v>1.6822828196700309E-10</v>
      </c>
      <c r="U195" s="101">
        <f t="shared" si="125"/>
        <v>5.867350887013106E-11</v>
      </c>
      <c r="V195" s="101">
        <f t="shared" si="126"/>
        <v>4.2681500323985173E-11</v>
      </c>
    </row>
    <row r="196" spans="1:22" x14ac:dyDescent="0.25">
      <c r="A196" s="26">
        <v>2006</v>
      </c>
      <c r="B196" s="3">
        <f t="shared" si="127"/>
        <v>181919.78</v>
      </c>
      <c r="C196" s="3">
        <f t="shared" si="127"/>
        <v>46608.1495</v>
      </c>
      <c r="D196" s="3">
        <f t="shared" si="127"/>
        <v>22615.266</v>
      </c>
      <c r="E196" s="3">
        <f t="shared" si="127"/>
        <v>7073.3414999999995</v>
      </c>
      <c r="F196" s="3">
        <f t="shared" si="127"/>
        <v>6380.7429999999995</v>
      </c>
      <c r="G196" s="3">
        <f t="shared" si="127"/>
        <v>31279.630999999998</v>
      </c>
      <c r="H196" s="3">
        <f t="shared" si="127"/>
        <v>30229.002</v>
      </c>
      <c r="I196" s="3">
        <f t="shared" si="127"/>
        <v>29893.199999999997</v>
      </c>
      <c r="J196" s="3">
        <f t="shared" si="127"/>
        <v>12251.162</v>
      </c>
      <c r="K196" s="3">
        <f t="shared" si="127"/>
        <v>19064.5265</v>
      </c>
      <c r="L196" s="5">
        <f t="shared" si="128"/>
        <v>1611715812.7</v>
      </c>
      <c r="M196" s="101">
        <f t="shared" si="117"/>
        <v>1.1287336053075134E-9</v>
      </c>
      <c r="N196" s="101">
        <f t="shared" si="118"/>
        <v>2.8918342261543287E-10</v>
      </c>
      <c r="O196" s="101">
        <f t="shared" si="119"/>
        <v>1.4031795073173695E-10</v>
      </c>
      <c r="P196" s="101">
        <f t="shared" si="120"/>
        <v>4.3887026759081688E-11</v>
      </c>
      <c r="Q196" s="101">
        <f t="shared" si="121"/>
        <v>3.9589752422362642E-11</v>
      </c>
      <c r="R196" s="101">
        <f t="shared" si="122"/>
        <v>1.9407659063417213E-10</v>
      </c>
      <c r="S196" s="101">
        <f t="shared" si="123"/>
        <v>1.8755789179333897E-10</v>
      </c>
      <c r="T196" s="101">
        <f t="shared" si="124"/>
        <v>1.8547438552409502E-10</v>
      </c>
      <c r="U196" s="101">
        <f t="shared" si="125"/>
        <v>7.6013164997596229E-11</v>
      </c>
      <c r="V196" s="101">
        <f t="shared" si="126"/>
        <v>1.1828714683925864E-10</v>
      </c>
    </row>
    <row r="197" spans="1:22" x14ac:dyDescent="0.25">
      <c r="A197" s="26">
        <v>2007</v>
      </c>
      <c r="B197" s="3">
        <f t="shared" si="127"/>
        <v>211807.3665</v>
      </c>
      <c r="C197" s="3">
        <f t="shared" si="127"/>
        <v>45752.093999999997</v>
      </c>
      <c r="D197" s="3">
        <f t="shared" si="127"/>
        <v>18843.8665</v>
      </c>
      <c r="E197" s="3">
        <f t="shared" si="127"/>
        <v>7785.2629999999999</v>
      </c>
      <c r="F197" s="3">
        <f t="shared" si="127"/>
        <v>8089.3694999999998</v>
      </c>
      <c r="G197" s="3">
        <f t="shared" si="127"/>
        <v>32398.520500000002</v>
      </c>
      <c r="H197" s="3">
        <f t="shared" si="127"/>
        <v>32356.41</v>
      </c>
      <c r="I197" s="3">
        <f t="shared" si="127"/>
        <v>41894.85</v>
      </c>
      <c r="J197" s="3">
        <f t="shared" si="127"/>
        <v>17021.090999999997</v>
      </c>
      <c r="K197" s="3">
        <f t="shared" si="127"/>
        <v>41129.780500000001</v>
      </c>
      <c r="L197" s="5">
        <f t="shared" si="128"/>
        <v>1644961443.4000001</v>
      </c>
      <c r="M197" s="101">
        <f t="shared" si="117"/>
        <v>1.2876129550016174E-9</v>
      </c>
      <c r="N197" s="101">
        <f t="shared" si="118"/>
        <v>2.7813475010960853E-10</v>
      </c>
      <c r="O197" s="101">
        <f t="shared" si="119"/>
        <v>1.1455506495672796E-10</v>
      </c>
      <c r="P197" s="101">
        <f t="shared" si="120"/>
        <v>4.7327936051245684E-11</v>
      </c>
      <c r="Q197" s="101">
        <f t="shared" si="121"/>
        <v>4.917665111517713E-11</v>
      </c>
      <c r="R197" s="101">
        <f t="shared" si="122"/>
        <v>1.9695610878899949E-10</v>
      </c>
      <c r="S197" s="101">
        <f t="shared" si="123"/>
        <v>1.9670011190731595E-10</v>
      </c>
      <c r="T197" s="101">
        <f t="shared" si="124"/>
        <v>2.5468590870681313E-10</v>
      </c>
      <c r="U197" s="101">
        <f t="shared" si="125"/>
        <v>1.0347410310614211E-10</v>
      </c>
      <c r="V197" s="101">
        <f t="shared" si="126"/>
        <v>2.5003492127443501E-10</v>
      </c>
    </row>
    <row r="198" spans="1:22" x14ac:dyDescent="0.25">
      <c r="A198" s="26">
        <v>2008</v>
      </c>
      <c r="B198" s="3">
        <f t="shared" si="127"/>
        <v>253428.636</v>
      </c>
      <c r="C198" s="3">
        <f t="shared" si="127"/>
        <v>44847.228999999999</v>
      </c>
      <c r="D198" s="3">
        <f t="shared" si="127"/>
        <v>40414.8825</v>
      </c>
      <c r="E198" s="3">
        <f t="shared" si="127"/>
        <v>5877.1570000000002</v>
      </c>
      <c r="F198" s="3">
        <f t="shared" si="127"/>
        <v>11691.797999999999</v>
      </c>
      <c r="G198" s="3">
        <f t="shared" si="127"/>
        <v>40545.156500000005</v>
      </c>
      <c r="H198" s="3">
        <f t="shared" si="127"/>
        <v>61800.095000000001</v>
      </c>
      <c r="I198" s="3">
        <f t="shared" si="127"/>
        <v>55633.574999999997</v>
      </c>
      <c r="J198" s="3">
        <f t="shared" si="127"/>
        <v>19670.3125</v>
      </c>
      <c r="K198" s="3">
        <f t="shared" si="127"/>
        <v>26447.625</v>
      </c>
      <c r="L198" s="5">
        <f t="shared" si="128"/>
        <v>1661416995.7</v>
      </c>
      <c r="M198" s="101">
        <f t="shared" si="117"/>
        <v>1.5253764506798224E-9</v>
      </c>
      <c r="N198" s="101">
        <f t="shared" si="118"/>
        <v>2.6993361158620296E-10</v>
      </c>
      <c r="O198" s="101">
        <f t="shared" si="119"/>
        <v>2.4325550180719149E-10</v>
      </c>
      <c r="P198" s="101">
        <f t="shared" si="120"/>
        <v>3.5374364263824056E-11</v>
      </c>
      <c r="Q198" s="101">
        <f t="shared" si="121"/>
        <v>7.0372447316117213E-11</v>
      </c>
      <c r="R198" s="101">
        <f t="shared" si="122"/>
        <v>2.4403961561087336E-10</v>
      </c>
      <c r="S198" s="101">
        <f t="shared" si="123"/>
        <v>3.7197220902367105E-10</v>
      </c>
      <c r="T198" s="101">
        <f t="shared" si="124"/>
        <v>3.3485618086240937E-10</v>
      </c>
      <c r="U198" s="101">
        <f t="shared" si="125"/>
        <v>1.1839479523147869E-10</v>
      </c>
      <c r="V198" s="101">
        <f t="shared" si="126"/>
        <v>1.5918715812135352E-10</v>
      </c>
    </row>
    <row r="199" spans="1:22" x14ac:dyDescent="0.25">
      <c r="A199" s="26">
        <v>2009</v>
      </c>
      <c r="B199" s="3">
        <f t="shared" si="127"/>
        <v>272786.18350000004</v>
      </c>
      <c r="C199" s="3">
        <f t="shared" si="127"/>
        <v>40782.425499999998</v>
      </c>
      <c r="D199" s="3">
        <f t="shared" si="127"/>
        <v>20988.313000000002</v>
      </c>
      <c r="E199" s="3">
        <f t="shared" si="127"/>
        <v>4789.6094999999996</v>
      </c>
      <c r="F199" s="3">
        <f t="shared" si="127"/>
        <v>10157.345499999999</v>
      </c>
      <c r="G199" s="3">
        <f t="shared" si="127"/>
        <v>33005.498</v>
      </c>
      <c r="H199" s="3">
        <f t="shared" si="127"/>
        <v>34645.380499999999</v>
      </c>
      <c r="I199" s="3">
        <f t="shared" si="127"/>
        <v>71434.86099999999</v>
      </c>
      <c r="J199" s="3">
        <f t="shared" si="127"/>
        <v>8871.6185000000005</v>
      </c>
      <c r="K199" s="3">
        <f t="shared" si="127"/>
        <v>32407.004000000001</v>
      </c>
      <c r="L199" s="5">
        <f t="shared" si="128"/>
        <v>1612412045.3</v>
      </c>
      <c r="M199" s="101">
        <f t="shared" si="117"/>
        <v>1.6917895416071911E-9</v>
      </c>
      <c r="N199" s="101">
        <f t="shared" si="118"/>
        <v>2.5292806276705875E-10</v>
      </c>
      <c r="O199" s="101">
        <f t="shared" si="119"/>
        <v>1.3016718066066657E-10</v>
      </c>
      <c r="P199" s="101">
        <f t="shared" si="120"/>
        <v>2.970462490627736E-11</v>
      </c>
      <c r="Q199" s="101">
        <f t="shared" si="121"/>
        <v>6.2994726004482047E-11</v>
      </c>
      <c r="R199" s="101">
        <f t="shared" si="122"/>
        <v>2.046964241938487E-10</v>
      </c>
      <c r="S199" s="101">
        <f t="shared" si="123"/>
        <v>2.1486679289569558E-10</v>
      </c>
      <c r="T199" s="101">
        <f t="shared" si="124"/>
        <v>4.4303105529523044E-10</v>
      </c>
      <c r="U199" s="101">
        <f t="shared" si="125"/>
        <v>5.5020790286575771E-11</v>
      </c>
      <c r="V199" s="101">
        <f t="shared" si="126"/>
        <v>2.009846310343735E-10</v>
      </c>
    </row>
    <row r="200" spans="1:22" x14ac:dyDescent="0.25">
      <c r="A200" s="26">
        <v>2010</v>
      </c>
      <c r="B200" s="3">
        <f t="shared" si="127"/>
        <v>371784.337</v>
      </c>
      <c r="C200" s="3">
        <f t="shared" si="127"/>
        <v>52544.603499999997</v>
      </c>
      <c r="D200" s="3">
        <f t="shared" si="127"/>
        <v>25915.396000000001</v>
      </c>
      <c r="E200" s="3">
        <f t="shared" si="127"/>
        <v>6218.6215000000002</v>
      </c>
      <c r="F200" s="3">
        <f t="shared" si="127"/>
        <v>18239.309499999999</v>
      </c>
      <c r="G200" s="3">
        <f t="shared" si="127"/>
        <v>13202.48</v>
      </c>
      <c r="H200" s="3">
        <f t="shared" si="127"/>
        <v>56578.703000000001</v>
      </c>
      <c r="I200" s="3">
        <f t="shared" si="127"/>
        <v>63834.203499999996</v>
      </c>
      <c r="J200" s="3">
        <f t="shared" si="127"/>
        <v>13564.855500000001</v>
      </c>
      <c r="K200" s="3">
        <f t="shared" si="127"/>
        <v>55437.546999999999</v>
      </c>
      <c r="L200" s="5">
        <f t="shared" si="128"/>
        <v>1662131000</v>
      </c>
      <c r="M200" s="101">
        <f t="shared" si="117"/>
        <v>2.2367932310991131E-9</v>
      </c>
      <c r="N200" s="101">
        <f t="shared" si="118"/>
        <v>3.1612793155292816E-10</v>
      </c>
      <c r="O200" s="101">
        <f t="shared" si="119"/>
        <v>1.5591668767383557E-10</v>
      </c>
      <c r="P200" s="101">
        <f t="shared" si="120"/>
        <v>3.7413546224695892E-11</v>
      </c>
      <c r="Q200" s="101">
        <f t="shared" si="121"/>
        <v>1.09734488436832E-10</v>
      </c>
      <c r="R200" s="101">
        <f t="shared" si="122"/>
        <v>7.9431043642167792E-11</v>
      </c>
      <c r="S200" s="101">
        <f t="shared" si="123"/>
        <v>3.4039857869205257E-10</v>
      </c>
      <c r="T200" s="101">
        <f t="shared" si="124"/>
        <v>3.8405037569240926E-10</v>
      </c>
      <c r="U200" s="101">
        <f t="shared" si="125"/>
        <v>8.1611229800779846E-11</v>
      </c>
      <c r="V200" s="101">
        <f t="shared" si="126"/>
        <v>3.3353295859351636E-10</v>
      </c>
    </row>
    <row r="201" spans="1:22" x14ac:dyDescent="0.25">
      <c r="A201" s="26">
        <v>2011</v>
      </c>
      <c r="B201" s="3">
        <f t="shared" si="127"/>
        <v>427031.18099999998</v>
      </c>
      <c r="C201" s="3">
        <f t="shared" si="127"/>
        <v>69149.8</v>
      </c>
      <c r="D201" s="3">
        <f t="shared" si="127"/>
        <v>36812.200499999999</v>
      </c>
      <c r="E201" s="3">
        <f t="shared" si="127"/>
        <v>6323.4940000000006</v>
      </c>
      <c r="F201" s="3">
        <f t="shared" si="127"/>
        <v>18353.39</v>
      </c>
      <c r="G201" s="3">
        <f t="shared" si="127"/>
        <v>22457.144500000002</v>
      </c>
      <c r="H201" s="3">
        <f t="shared" si="127"/>
        <v>69607.72050000001</v>
      </c>
      <c r="I201" s="3">
        <f t="shared" si="127"/>
        <v>97867.2745</v>
      </c>
      <c r="J201" s="3">
        <f t="shared" si="127"/>
        <v>12713.378000000001</v>
      </c>
      <c r="K201" s="3">
        <f t="shared" si="127"/>
        <v>25650.710499999997</v>
      </c>
      <c r="L201" s="5">
        <f t="shared" si="128"/>
        <v>1714342174.8</v>
      </c>
      <c r="M201" s="101">
        <f t="shared" si="117"/>
        <v>2.4909331828683421E-9</v>
      </c>
      <c r="N201" s="101">
        <f t="shared" si="118"/>
        <v>4.0336054853265926E-10</v>
      </c>
      <c r="O201" s="101">
        <f t="shared" si="119"/>
        <v>2.1473076402786753E-10</v>
      </c>
      <c r="P201" s="101">
        <f t="shared" si="120"/>
        <v>3.6885833487341684E-11</v>
      </c>
      <c r="Q201" s="101">
        <f t="shared" si="121"/>
        <v>1.0705791568209631E-10</v>
      </c>
      <c r="R201" s="101">
        <f t="shared" si="122"/>
        <v>1.3099569520081321E-10</v>
      </c>
      <c r="S201" s="101">
        <f t="shared" si="123"/>
        <v>4.06031663475354E-10</v>
      </c>
      <c r="T201" s="101">
        <f t="shared" si="124"/>
        <v>5.7087363268897863E-10</v>
      </c>
      <c r="U201" s="101">
        <f t="shared" si="125"/>
        <v>7.4158929220085129E-11</v>
      </c>
      <c r="V201" s="101">
        <f t="shared" si="126"/>
        <v>1.496242166648702E-10</v>
      </c>
    </row>
    <row r="202" spans="1:22" x14ac:dyDescent="0.25">
      <c r="A202" s="26">
        <v>2012</v>
      </c>
      <c r="B202" s="3">
        <f t="shared" si="127"/>
        <v>392552.91150000005</v>
      </c>
      <c r="C202" s="3">
        <f t="shared" si="127"/>
        <v>55648.408500000005</v>
      </c>
      <c r="D202" s="3">
        <f t="shared" si="127"/>
        <v>24854.934000000001</v>
      </c>
      <c r="E202" s="3">
        <f t="shared" si="127"/>
        <v>7614.7425000000003</v>
      </c>
      <c r="F202" s="3">
        <f t="shared" si="127"/>
        <v>21043.413</v>
      </c>
      <c r="G202" s="3">
        <f t="shared" si="127"/>
        <v>49634.169000000002</v>
      </c>
      <c r="H202" s="3">
        <f t="shared" si="127"/>
        <v>74997.299999999988</v>
      </c>
      <c r="I202" s="3">
        <f t="shared" si="127"/>
        <v>98281.20749999999</v>
      </c>
      <c r="J202" s="3">
        <f t="shared" si="127"/>
        <v>15861.038999999999</v>
      </c>
      <c r="K202" s="3">
        <f t="shared" si="127"/>
        <v>58472.105000000003</v>
      </c>
      <c r="L202" s="5">
        <f t="shared" si="128"/>
        <v>1744265542.3</v>
      </c>
      <c r="M202" s="101">
        <f t="shared" si="117"/>
        <v>2.2505341186891601E-9</v>
      </c>
      <c r="N202" s="101">
        <f t="shared" si="118"/>
        <v>3.1903633449424019E-10</v>
      </c>
      <c r="O202" s="101">
        <f t="shared" si="119"/>
        <v>1.4249512701618887E-10</v>
      </c>
      <c r="P202" s="101">
        <f t="shared" si="120"/>
        <v>4.3655867270984162E-11</v>
      </c>
      <c r="Q202" s="101">
        <f t="shared" si="121"/>
        <v>1.2064340256502469E-10</v>
      </c>
      <c r="R202" s="101">
        <f t="shared" si="122"/>
        <v>2.8455626621249458E-10</v>
      </c>
      <c r="S202" s="101">
        <f t="shared" si="123"/>
        <v>4.2996492323702076E-10</v>
      </c>
      <c r="T202" s="101">
        <f t="shared" si="124"/>
        <v>5.6345324216177399E-10</v>
      </c>
      <c r="U202" s="101">
        <f t="shared" si="125"/>
        <v>9.0932479117173461E-11</v>
      </c>
      <c r="V202" s="101">
        <f t="shared" si="126"/>
        <v>3.3522478993019784E-10</v>
      </c>
    </row>
    <row r="203" spans="1:22" x14ac:dyDescent="0.25">
      <c r="A203" s="26">
        <v>2013</v>
      </c>
      <c r="B203" s="3">
        <f t="shared" si="127"/>
        <v>330464.44349999999</v>
      </c>
      <c r="C203" s="3">
        <f t="shared" si="127"/>
        <v>58927.076500000003</v>
      </c>
      <c r="D203" s="3">
        <f t="shared" si="127"/>
        <v>16216.093999999999</v>
      </c>
      <c r="E203" s="3">
        <f t="shared" si="127"/>
        <v>7549.8284999999996</v>
      </c>
      <c r="F203" s="3">
        <f t="shared" si="127"/>
        <v>17994.474000000002</v>
      </c>
      <c r="G203" s="3" t="e">
        <f t="shared" si="127"/>
        <v>#VALUE!</v>
      </c>
      <c r="H203" s="3">
        <f t="shared" si="127"/>
        <v>64441.262999999999</v>
      </c>
      <c r="I203" s="3">
        <f t="shared" si="127"/>
        <v>71463.695999999996</v>
      </c>
      <c r="J203" s="3">
        <f t="shared" si="127"/>
        <v>14563.039999999999</v>
      </c>
      <c r="K203" s="3">
        <f t="shared" si="127"/>
        <v>78555.587499999994</v>
      </c>
      <c r="L203" s="5">
        <f t="shared" si="128"/>
        <v>1782954541.4000001</v>
      </c>
      <c r="M203" s="101">
        <f t="shared" si="117"/>
        <v>1.8534653342340115E-9</v>
      </c>
      <c r="N203" s="101">
        <f t="shared" si="118"/>
        <v>3.3050240559543181E-10</v>
      </c>
      <c r="O203" s="101">
        <f t="shared" si="119"/>
        <v>9.0950686758771214E-11</v>
      </c>
      <c r="P203" s="101">
        <f t="shared" si="120"/>
        <v>4.2344481167039581E-11</v>
      </c>
      <c r="Q203" s="101">
        <f t="shared" si="121"/>
        <v>1.0092502967501627E-10</v>
      </c>
      <c r="R203" s="101" t="e">
        <f t="shared" si="122"/>
        <v>#VALUE!</v>
      </c>
      <c r="S203" s="101">
        <f t="shared" si="123"/>
        <v>3.6142964671101398E-10</v>
      </c>
      <c r="T203" s="101">
        <f t="shared" si="124"/>
        <v>4.0081614163805733E-10</v>
      </c>
      <c r="U203" s="101">
        <f t="shared" si="125"/>
        <v>8.1679255762544021E-11</v>
      </c>
      <c r="V203" s="101">
        <f t="shared" si="126"/>
        <v>4.405922062281918E-10</v>
      </c>
    </row>
    <row r="204" spans="1:22" x14ac:dyDescent="0.25">
      <c r="A204" s="26">
        <v>2014</v>
      </c>
      <c r="B204" s="3">
        <f t="shared" si="127"/>
        <v>526128.495</v>
      </c>
      <c r="C204" s="3">
        <f t="shared" si="127"/>
        <v>47140.020000000004</v>
      </c>
      <c r="D204" s="3">
        <f t="shared" si="127"/>
        <v>32806.199999999997</v>
      </c>
      <c r="E204" s="3">
        <f t="shared" si="127"/>
        <v>6804.8305</v>
      </c>
      <c r="F204" s="3">
        <f t="shared" si="127"/>
        <v>15787.142</v>
      </c>
      <c r="G204" s="3">
        <f t="shared" si="127"/>
        <v>25203.129499999999</v>
      </c>
      <c r="H204" s="3">
        <f t="shared" si="127"/>
        <v>71746.205999999991</v>
      </c>
      <c r="I204" s="3">
        <f t="shared" si="127"/>
        <v>105781.99400000001</v>
      </c>
      <c r="J204" s="3">
        <f t="shared" si="127"/>
        <v>14969.261999999999</v>
      </c>
      <c r="K204" s="3">
        <f t="shared" si="127"/>
        <v>67631.972500000003</v>
      </c>
      <c r="L204" s="5">
        <f t="shared" si="128"/>
        <v>1827045093</v>
      </c>
      <c r="M204" s="101">
        <f t="shared" si="117"/>
        <v>2.8796689091898624E-9</v>
      </c>
      <c r="N204" s="101">
        <f t="shared" si="118"/>
        <v>2.5801235109417192E-10</v>
      </c>
      <c r="O204" s="101">
        <f t="shared" si="119"/>
        <v>1.795587866204898E-10</v>
      </c>
      <c r="P204" s="101">
        <f t="shared" si="120"/>
        <v>3.7245005753122918E-11</v>
      </c>
      <c r="Q204" s="101">
        <f t="shared" si="121"/>
        <v>8.6408058895128749E-11</v>
      </c>
      <c r="R204" s="101">
        <f t="shared" si="122"/>
        <v>1.3794475898028643E-10</v>
      </c>
      <c r="S204" s="101">
        <f t="shared" si="123"/>
        <v>3.9268984807700088E-10</v>
      </c>
      <c r="T204" s="101">
        <f t="shared" si="124"/>
        <v>5.7897856164188279E-10</v>
      </c>
      <c r="U204" s="101">
        <f t="shared" si="125"/>
        <v>8.193154102956779E-11</v>
      </c>
      <c r="V204" s="101">
        <f t="shared" si="126"/>
        <v>3.7017133709025545E-10</v>
      </c>
    </row>
    <row r="205" spans="1:22" x14ac:dyDescent="0.25">
      <c r="A205" s="26">
        <v>2015</v>
      </c>
      <c r="B205" s="3">
        <f t="shared" si="127"/>
        <v>361762.00800000003</v>
      </c>
      <c r="C205" s="3">
        <f t="shared" si="127"/>
        <v>43789.208500000001</v>
      </c>
      <c r="D205" s="3">
        <f t="shared" si="127"/>
        <v>16279.429</v>
      </c>
      <c r="E205" s="3">
        <f t="shared" si="127"/>
        <v>5888.4974999999995</v>
      </c>
      <c r="F205" s="3">
        <f t="shared" si="127"/>
        <v>15551.541000000001</v>
      </c>
      <c r="G205" s="3">
        <f t="shared" si="127"/>
        <v>9930.768</v>
      </c>
      <c r="H205" s="3">
        <f t="shared" si="127"/>
        <v>82014.421499999997</v>
      </c>
      <c r="I205" s="3">
        <f t="shared" si="127"/>
        <v>51764.516499999998</v>
      </c>
      <c r="J205" s="3">
        <f t="shared" si="127"/>
        <v>14951.17</v>
      </c>
      <c r="K205" s="3">
        <f t="shared" si="127"/>
        <v>44421.765999999996</v>
      </c>
      <c r="L205" s="5">
        <f t="shared" si="128"/>
        <v>1846745549.3</v>
      </c>
      <c r="M205" s="101">
        <f t="shared" si="117"/>
        <v>1.9589163658042883E-9</v>
      </c>
      <c r="N205" s="101">
        <f t="shared" si="118"/>
        <v>2.3711554911610906E-10</v>
      </c>
      <c r="O205" s="101">
        <f t="shared" si="119"/>
        <v>8.8151987187247535E-11</v>
      </c>
      <c r="P205" s="101">
        <f t="shared" si="120"/>
        <v>3.188580853616789E-11</v>
      </c>
      <c r="Q205" s="101">
        <f t="shared" si="121"/>
        <v>8.4210523782741689E-11</v>
      </c>
      <c r="R205" s="101">
        <f t="shared" si="122"/>
        <v>5.3774424981092875E-11</v>
      </c>
      <c r="S205" s="101">
        <f t="shared" si="123"/>
        <v>4.4410244568390691E-10</v>
      </c>
      <c r="T205" s="101">
        <f t="shared" si="124"/>
        <v>2.8030129283171191E-10</v>
      </c>
      <c r="U205" s="101">
        <f t="shared" si="125"/>
        <v>8.0959556153619369E-11</v>
      </c>
      <c r="V205" s="101">
        <f t="shared" si="126"/>
        <v>2.4054080442667289E-10</v>
      </c>
    </row>
    <row r="206" spans="1:22" x14ac:dyDescent="0.25">
      <c r="A206" t="s">
        <v>41</v>
      </c>
      <c r="B206" s="37"/>
      <c r="C206" s="4"/>
      <c r="D206" s="38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82"/>
      <c r="R206" s="82"/>
      <c r="S206" s="82"/>
      <c r="T206" s="82"/>
      <c r="U206" s="82"/>
      <c r="V206" s="82"/>
    </row>
    <row r="207" spans="1:22" x14ac:dyDescent="0.25">
      <c r="I207" s="39"/>
      <c r="J207" s="39"/>
      <c r="K207" s="39"/>
      <c r="L207" s="39"/>
      <c r="M207" s="39"/>
      <c r="N207" s="39"/>
      <c r="O207" s="39"/>
      <c r="P207" s="39"/>
      <c r="Q207" s="82"/>
      <c r="R207" s="82"/>
      <c r="S207" s="82"/>
      <c r="T207" s="82"/>
      <c r="U207" s="82"/>
      <c r="V207" s="82"/>
    </row>
    <row r="208" spans="1:22" x14ac:dyDescent="0.25"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</row>
    <row r="209" spans="9:22" x14ac:dyDescent="0.25"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</row>
    <row r="210" spans="9:22" x14ac:dyDescent="0.25">
      <c r="I210" s="39"/>
      <c r="J210" s="39"/>
      <c r="K210" s="39"/>
      <c r="L210" s="39"/>
      <c r="M210" s="39"/>
      <c r="N210" s="39"/>
    </row>
    <row r="211" spans="9:22" x14ac:dyDescent="0.25">
      <c r="N211" s="39"/>
    </row>
    <row r="212" spans="9:22" x14ac:dyDescent="0.25">
      <c r="N212" s="39"/>
    </row>
    <row r="213" spans="9:22" x14ac:dyDescent="0.25">
      <c r="N213" s="39"/>
    </row>
    <row r="214" spans="9:22" x14ac:dyDescent="0.25">
      <c r="N214" s="39"/>
    </row>
    <row r="215" spans="9:22" x14ac:dyDescent="0.25">
      <c r="N215" s="39"/>
    </row>
    <row r="216" spans="9:22" x14ac:dyDescent="0.25">
      <c r="N216" s="39"/>
    </row>
    <row r="217" spans="9:22" x14ac:dyDescent="0.25">
      <c r="N217" s="39"/>
    </row>
    <row r="218" spans="9:22" x14ac:dyDescent="0.25">
      <c r="N218" s="39"/>
    </row>
    <row r="219" spans="9:22" x14ac:dyDescent="0.25">
      <c r="N219" s="39"/>
    </row>
    <row r="220" spans="9:22" x14ac:dyDescent="0.25">
      <c r="N220" s="39"/>
    </row>
    <row r="221" spans="9:22" x14ac:dyDescent="0.25">
      <c r="N221" s="39"/>
    </row>
    <row r="222" spans="9:22" x14ac:dyDescent="0.25">
      <c r="N222" s="39"/>
    </row>
    <row r="223" spans="9:22" x14ac:dyDescent="0.25">
      <c r="N223" s="39"/>
    </row>
    <row r="224" spans="9:22" x14ac:dyDescent="0.25">
      <c r="N224" s="39"/>
    </row>
    <row r="225" spans="14:14" x14ac:dyDescent="0.25">
      <c r="N225" s="39"/>
    </row>
    <row r="226" spans="14:14" x14ac:dyDescent="0.25">
      <c r="N226" s="39"/>
    </row>
    <row r="227" spans="14:14" x14ac:dyDescent="0.25">
      <c r="N227" s="39"/>
    </row>
    <row r="228" spans="14:14" x14ac:dyDescent="0.25">
      <c r="N228" s="39"/>
    </row>
    <row r="229" spans="14:14" x14ac:dyDescent="0.25">
      <c r="N229" s="39"/>
    </row>
    <row r="230" spans="14:14" x14ac:dyDescent="0.25">
      <c r="N230" s="39"/>
    </row>
    <row r="231" spans="14:14" x14ac:dyDescent="0.25">
      <c r="N231" s="39"/>
    </row>
  </sheetData>
  <mergeCells count="8">
    <mergeCell ref="A132:V132"/>
    <mergeCell ref="A158:V158"/>
    <mergeCell ref="A183:V183"/>
    <mergeCell ref="A5:V5"/>
    <mergeCell ref="A30:V30"/>
    <mergeCell ref="A56:V56"/>
    <mergeCell ref="A82:V82"/>
    <mergeCell ref="A107:V107"/>
  </mergeCells>
  <pageMargins left="0.7" right="0.7" top="0.75" bottom="0.75" header="0.3" footer="0.3"/>
  <pageSetup paperSize="9"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zoomScale="80" zoomScaleNormal="80" workbookViewId="0">
      <selection activeCell="C134" sqref="C134:C156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11</v>
      </c>
    </row>
    <row r="4" spans="1:10" x14ac:dyDescent="0.25">
      <c r="A4" s="121" t="s">
        <v>12</v>
      </c>
      <c r="B4" s="121"/>
      <c r="C4" s="121"/>
      <c r="D4" s="121"/>
      <c r="F4" s="7" t="s">
        <v>25</v>
      </c>
      <c r="I4" s="1" t="s">
        <v>3</v>
      </c>
      <c r="J4" s="7" t="s">
        <v>315</v>
      </c>
    </row>
    <row r="5" spans="1:10" ht="60" x14ac:dyDescent="0.25">
      <c r="A5" s="51" t="s">
        <v>0</v>
      </c>
      <c r="B5" s="28" t="s">
        <v>325</v>
      </c>
      <c r="C5" s="28" t="s">
        <v>24</v>
      </c>
      <c r="D5" s="28" t="s">
        <v>17</v>
      </c>
    </row>
    <row r="6" spans="1:10" x14ac:dyDescent="0.25">
      <c r="A6" s="31">
        <v>1995</v>
      </c>
      <c r="B6" s="58">
        <f>'Export '!B2</f>
        <v>138225.75899999999</v>
      </c>
      <c r="C6" s="33">
        <v>37472184</v>
      </c>
      <c r="D6" s="57">
        <f>(B6/C6)*1000</f>
        <v>3.6887564119561325</v>
      </c>
    </row>
    <row r="7" spans="1:10" x14ac:dyDescent="0.25">
      <c r="A7" s="32">
        <v>1996</v>
      </c>
      <c r="B7" s="58">
        <f>'Export '!B3</f>
        <v>85415.024999999994</v>
      </c>
      <c r="C7" s="34">
        <v>38068050</v>
      </c>
      <c r="D7" s="57">
        <f t="shared" ref="D7:D26" si="0">(B7/C7)*1000</f>
        <v>2.243745739537486</v>
      </c>
    </row>
    <row r="8" spans="1:10" x14ac:dyDescent="0.25">
      <c r="A8" s="31">
        <v>1997</v>
      </c>
      <c r="B8" s="58">
        <f>'Export '!B4</f>
        <v>126863.591</v>
      </c>
      <c r="C8" s="33">
        <v>38635691</v>
      </c>
      <c r="D8" s="57">
        <f t="shared" si="0"/>
        <v>3.283585402937403</v>
      </c>
    </row>
    <row r="9" spans="1:10" x14ac:dyDescent="0.25">
      <c r="A9" s="32">
        <v>1998</v>
      </c>
      <c r="B9" s="58">
        <f>'Export '!B5</f>
        <v>120004.02800000001</v>
      </c>
      <c r="C9" s="34">
        <v>39184456</v>
      </c>
      <c r="D9" s="57">
        <f t="shared" si="0"/>
        <v>3.0625416364080698</v>
      </c>
    </row>
    <row r="10" spans="1:10" x14ac:dyDescent="0.25">
      <c r="A10" s="31">
        <v>1999</v>
      </c>
      <c r="B10" s="58">
        <f>'Export '!B6</f>
        <v>108924.518</v>
      </c>
      <c r="C10" s="33">
        <v>39730798</v>
      </c>
      <c r="D10" s="57">
        <f t="shared" si="0"/>
        <v>2.7415638115297858</v>
      </c>
    </row>
    <row r="11" spans="1:10" x14ac:dyDescent="0.25">
      <c r="A11" s="32">
        <v>2000</v>
      </c>
      <c r="B11" s="58">
        <f>'Export '!B7</f>
        <v>113814.62300000001</v>
      </c>
      <c r="C11" s="34">
        <v>40295563</v>
      </c>
      <c r="D11" s="57">
        <f t="shared" si="0"/>
        <v>2.8244951683638222</v>
      </c>
    </row>
    <row r="12" spans="1:10" x14ac:dyDescent="0.25">
      <c r="A12" s="31">
        <v>2001</v>
      </c>
      <c r="B12" s="58">
        <f>'Export '!B8</f>
        <v>122620.16499999999</v>
      </c>
      <c r="C12" s="33">
        <v>40813541</v>
      </c>
      <c r="D12" s="57">
        <f t="shared" si="0"/>
        <v>3.0043990792173605</v>
      </c>
    </row>
    <row r="13" spans="1:10" x14ac:dyDescent="0.25">
      <c r="A13" s="32">
        <v>2002</v>
      </c>
      <c r="B13" s="58">
        <f>'Export '!B9</f>
        <v>139999.772</v>
      </c>
      <c r="C13" s="34">
        <v>41328824</v>
      </c>
      <c r="D13" s="57">
        <f t="shared" si="0"/>
        <v>3.3874608191125883</v>
      </c>
    </row>
    <row r="14" spans="1:10" x14ac:dyDescent="0.25">
      <c r="A14" s="31">
        <v>2003</v>
      </c>
      <c r="B14" s="58">
        <f>'Export '!B10</f>
        <v>133900.875</v>
      </c>
      <c r="C14" s="33">
        <v>41848959</v>
      </c>
      <c r="D14" s="57">
        <f t="shared" si="0"/>
        <v>3.1996225999313386</v>
      </c>
    </row>
    <row r="15" spans="1:10" x14ac:dyDescent="0.25">
      <c r="A15" s="32">
        <v>2004</v>
      </c>
      <c r="B15" s="58">
        <f>'Export '!B11</f>
        <v>121225.049</v>
      </c>
      <c r="C15" s="34">
        <v>42368489</v>
      </c>
      <c r="D15" s="57">
        <f t="shared" si="0"/>
        <v>2.8612077480506799</v>
      </c>
    </row>
    <row r="16" spans="1:10" x14ac:dyDescent="0.25">
      <c r="A16" s="31">
        <v>2005</v>
      </c>
      <c r="B16" s="58">
        <f>'Export '!B12</f>
        <v>223642.12100000001</v>
      </c>
      <c r="C16" s="33">
        <v>42888592</v>
      </c>
      <c r="D16" s="57">
        <f t="shared" si="0"/>
        <v>5.2144896946022383</v>
      </c>
    </row>
    <row r="17" spans="1:10" x14ac:dyDescent="0.25">
      <c r="A17" s="32">
        <v>2006</v>
      </c>
      <c r="B17" s="58">
        <f>'Export '!B13</f>
        <v>201604.88399999999</v>
      </c>
      <c r="C17" s="34">
        <v>43405956</v>
      </c>
      <c r="D17" s="57">
        <f t="shared" si="0"/>
        <v>4.6446364180989352</v>
      </c>
    </row>
    <row r="18" spans="1:10" x14ac:dyDescent="0.25">
      <c r="A18" s="31">
        <v>2007</v>
      </c>
      <c r="B18" s="58">
        <f>'Export '!B14</f>
        <v>203838.53899999999</v>
      </c>
      <c r="C18" s="33">
        <v>43926929</v>
      </c>
      <c r="D18" s="57">
        <f t="shared" si="0"/>
        <v>4.640400402222518</v>
      </c>
    </row>
    <row r="19" spans="1:10" x14ac:dyDescent="0.25">
      <c r="A19" s="32">
        <v>2008</v>
      </c>
      <c r="B19" s="58">
        <f>'Export '!B15</f>
        <v>285060.304</v>
      </c>
      <c r="C19" s="34">
        <v>44451147</v>
      </c>
      <c r="D19" s="57">
        <f t="shared" si="0"/>
        <v>6.4128897281323249</v>
      </c>
    </row>
    <row r="20" spans="1:10" x14ac:dyDescent="0.25">
      <c r="A20" s="31">
        <v>2009</v>
      </c>
      <c r="B20" s="58">
        <f>'Export '!B16</f>
        <v>320117.47100000002</v>
      </c>
      <c r="C20" s="33">
        <v>44978832</v>
      </c>
      <c r="D20" s="57">
        <f t="shared" si="0"/>
        <v>7.1170694472457621</v>
      </c>
    </row>
    <row r="21" spans="1:10" x14ac:dyDescent="0.25">
      <c r="A21" s="32">
        <v>2010</v>
      </c>
      <c r="B21" s="58">
        <f>'Export '!B17</f>
        <v>460494.897</v>
      </c>
      <c r="C21" s="34">
        <v>45509584</v>
      </c>
      <c r="D21" s="57">
        <f t="shared" si="0"/>
        <v>10.118635604315786</v>
      </c>
    </row>
    <row r="22" spans="1:10" x14ac:dyDescent="0.25">
      <c r="A22" s="31">
        <v>2011</v>
      </c>
      <c r="B22" s="58">
        <f>'Export '!B18</f>
        <v>512881.13900000002</v>
      </c>
      <c r="C22" s="33">
        <v>46044601</v>
      </c>
      <c r="D22" s="57">
        <f t="shared" si="0"/>
        <v>11.138789952811189</v>
      </c>
    </row>
    <row r="23" spans="1:10" x14ac:dyDescent="0.25">
      <c r="A23" s="32">
        <v>2012</v>
      </c>
      <c r="B23" s="58">
        <f>'Export '!B19</f>
        <v>390624.11700000003</v>
      </c>
      <c r="C23" s="34">
        <v>46581823</v>
      </c>
      <c r="D23" s="57">
        <f t="shared" si="0"/>
        <v>8.3857627684515492</v>
      </c>
    </row>
    <row r="24" spans="1:10" x14ac:dyDescent="0.25">
      <c r="A24" s="31">
        <v>2013</v>
      </c>
      <c r="B24" s="58">
        <f>'Export '!B20</f>
        <v>319148.24900000001</v>
      </c>
      <c r="C24" s="33">
        <v>47121089</v>
      </c>
      <c r="D24" s="57">
        <f t="shared" si="0"/>
        <v>6.7729387366238507</v>
      </c>
    </row>
    <row r="25" spans="1:10" x14ac:dyDescent="0.25">
      <c r="A25" s="32">
        <v>2014</v>
      </c>
      <c r="B25" s="58">
        <f>'Export '!B21</f>
        <v>586318.92700000003</v>
      </c>
      <c r="C25" s="34">
        <v>47661787</v>
      </c>
      <c r="D25" s="57">
        <f t="shared" si="0"/>
        <v>12.301656398237858</v>
      </c>
    </row>
    <row r="26" spans="1:10" x14ac:dyDescent="0.25">
      <c r="A26" s="31">
        <v>2015</v>
      </c>
      <c r="B26" s="58">
        <f>'Export '!B22</f>
        <v>364717.93900000001</v>
      </c>
      <c r="C26" s="33">
        <v>48203405</v>
      </c>
      <c r="D26" s="57">
        <f t="shared" si="0"/>
        <v>7.5662277177307287</v>
      </c>
    </row>
    <row r="27" spans="1:10" x14ac:dyDescent="0.25">
      <c r="A27" t="s">
        <v>39</v>
      </c>
    </row>
    <row r="30" spans="1:10" x14ac:dyDescent="0.25">
      <c r="A30" s="121" t="s">
        <v>13</v>
      </c>
      <c r="B30" s="121"/>
      <c r="C30" s="121"/>
      <c r="D30" s="121"/>
      <c r="F30" s="7" t="s">
        <v>26</v>
      </c>
      <c r="I30" s="1" t="s">
        <v>3</v>
      </c>
      <c r="J30" s="7" t="s">
        <v>27</v>
      </c>
    </row>
    <row r="31" spans="1:10" ht="60" x14ac:dyDescent="0.25">
      <c r="A31" s="51" t="s">
        <v>0</v>
      </c>
      <c r="B31" s="28" t="s">
        <v>55</v>
      </c>
      <c r="C31" s="28" t="s">
        <v>24</v>
      </c>
      <c r="D31" s="28" t="s">
        <v>57</v>
      </c>
    </row>
    <row r="32" spans="1:10" x14ac:dyDescent="0.25">
      <c r="A32" s="31">
        <v>1995</v>
      </c>
      <c r="B32" s="59">
        <f>'Import '!B2</f>
        <v>163836.77299999999</v>
      </c>
      <c r="C32" s="33">
        <v>37472184</v>
      </c>
      <c r="D32" s="56">
        <f>(B32/C32)*1000</f>
        <v>4.3722237540251188</v>
      </c>
    </row>
    <row r="33" spans="1:4" x14ac:dyDescent="0.25">
      <c r="A33" s="32">
        <v>1996</v>
      </c>
      <c r="B33" s="59">
        <f>'Import '!B3</f>
        <v>225898.948</v>
      </c>
      <c r="C33" s="34">
        <v>38068050</v>
      </c>
      <c r="D33" s="56">
        <f t="shared" ref="D33:D52" si="1">(B33/C33)*1000</f>
        <v>5.9340824654795821</v>
      </c>
    </row>
    <row r="34" spans="1:4" x14ac:dyDescent="0.25">
      <c r="A34" s="31">
        <v>1997</v>
      </c>
      <c r="B34" s="59">
        <f>'Import '!B4</f>
        <v>196506.13699999999</v>
      </c>
      <c r="C34" s="33">
        <v>38635691</v>
      </c>
      <c r="D34" s="56">
        <f t="shared" si="1"/>
        <v>5.0861297394680998</v>
      </c>
    </row>
    <row r="35" spans="1:4" x14ac:dyDescent="0.25">
      <c r="A35" s="32">
        <v>1998</v>
      </c>
      <c r="B35" s="59">
        <f>'Import '!B5</f>
        <v>192710.74299999999</v>
      </c>
      <c r="C35" s="34">
        <v>39184456</v>
      </c>
      <c r="D35" s="56">
        <f t="shared" si="1"/>
        <v>4.9180405362779567</v>
      </c>
    </row>
    <row r="36" spans="1:4" x14ac:dyDescent="0.25">
      <c r="A36" s="31">
        <v>1999</v>
      </c>
      <c r="B36" s="59">
        <f>'Import '!B6</f>
        <v>110359.197</v>
      </c>
      <c r="C36" s="33">
        <v>39730798</v>
      </c>
      <c r="D36" s="56">
        <f t="shared" si="1"/>
        <v>2.777673808615674</v>
      </c>
    </row>
    <row r="37" spans="1:4" x14ac:dyDescent="0.25">
      <c r="A37" s="32">
        <v>2000</v>
      </c>
      <c r="B37" s="59">
        <f>'Import '!B7</f>
        <v>127890.508</v>
      </c>
      <c r="C37" s="34">
        <v>40295563</v>
      </c>
      <c r="D37" s="56">
        <f t="shared" si="1"/>
        <v>3.1738111712200179</v>
      </c>
    </row>
    <row r="38" spans="1:4" x14ac:dyDescent="0.25">
      <c r="A38" s="31">
        <v>2001</v>
      </c>
      <c r="B38" s="59">
        <f>'Import '!B8</f>
        <v>161956.94099999999</v>
      </c>
      <c r="C38" s="33">
        <v>40813541</v>
      </c>
      <c r="D38" s="56">
        <f t="shared" si="1"/>
        <v>3.9682158673759771</v>
      </c>
    </row>
    <row r="39" spans="1:4" x14ac:dyDescent="0.25">
      <c r="A39" s="32">
        <v>2002</v>
      </c>
      <c r="B39" s="59">
        <f>'Import '!B9</f>
        <v>141704.927</v>
      </c>
      <c r="C39" s="34">
        <v>41328824</v>
      </c>
      <c r="D39" s="56">
        <f t="shared" si="1"/>
        <v>3.4287190702546968</v>
      </c>
    </row>
    <row r="40" spans="1:4" x14ac:dyDescent="0.25">
      <c r="A40" s="31">
        <v>2003</v>
      </c>
      <c r="B40" s="59">
        <f>'Import '!B10</f>
        <v>108697.667</v>
      </c>
      <c r="C40" s="33">
        <v>41848959</v>
      </c>
      <c r="D40" s="56">
        <f t="shared" si="1"/>
        <v>2.5973804270734666</v>
      </c>
    </row>
    <row r="41" spans="1:4" x14ac:dyDescent="0.25">
      <c r="A41" s="32">
        <v>2004</v>
      </c>
      <c r="B41" s="59">
        <f>'Import '!B11</f>
        <v>179542.40700000001</v>
      </c>
      <c r="C41" s="34">
        <v>42368489</v>
      </c>
      <c r="D41" s="56">
        <f t="shared" si="1"/>
        <v>4.2376400772753549</v>
      </c>
    </row>
    <row r="42" spans="1:4" x14ac:dyDescent="0.25">
      <c r="A42" s="31">
        <v>2005</v>
      </c>
      <c r="B42" s="59">
        <f>'Import '!B12</f>
        <v>129674.05</v>
      </c>
      <c r="C42" s="33">
        <v>42888592</v>
      </c>
      <c r="D42" s="56">
        <f t="shared" si="1"/>
        <v>3.0235091420114699</v>
      </c>
    </row>
    <row r="43" spans="1:4" x14ac:dyDescent="0.25">
      <c r="A43" s="32">
        <v>2006</v>
      </c>
      <c r="B43" s="59">
        <f>'Import '!B13</f>
        <v>162234.67600000001</v>
      </c>
      <c r="C43" s="34">
        <v>43405956</v>
      </c>
      <c r="D43" s="56">
        <f t="shared" si="1"/>
        <v>3.7376132436755918</v>
      </c>
    </row>
    <row r="44" spans="1:4" x14ac:dyDescent="0.25">
      <c r="A44" s="31">
        <v>2007</v>
      </c>
      <c r="B44" s="59">
        <f>'Import '!B14</f>
        <v>219776.19399999999</v>
      </c>
      <c r="C44" s="33">
        <v>43926929</v>
      </c>
      <c r="D44" s="56">
        <f t="shared" si="1"/>
        <v>5.0032223741386517</v>
      </c>
    </row>
    <row r="45" spans="1:4" x14ac:dyDescent="0.25">
      <c r="A45" s="32">
        <v>2008</v>
      </c>
      <c r="B45" s="59">
        <f>'Import '!B15</f>
        <v>221796.96799999999</v>
      </c>
      <c r="C45" s="34">
        <v>44451147</v>
      </c>
      <c r="D45" s="56">
        <f t="shared" si="1"/>
        <v>4.9896792989391248</v>
      </c>
    </row>
    <row r="46" spans="1:4" x14ac:dyDescent="0.25">
      <c r="A46" s="31">
        <v>2009</v>
      </c>
      <c r="B46" s="59">
        <f>'Import '!B16</f>
        <v>225454.89600000001</v>
      </c>
      <c r="C46" s="33">
        <v>44978832</v>
      </c>
      <c r="D46" s="56">
        <f t="shared" si="1"/>
        <v>5.0124666643188958</v>
      </c>
    </row>
    <row r="47" spans="1:4" x14ac:dyDescent="0.25">
      <c r="A47" s="32">
        <v>2010</v>
      </c>
      <c r="B47" s="59">
        <f>'Import '!B17</f>
        <v>283073.777</v>
      </c>
      <c r="C47" s="34">
        <v>45509584</v>
      </c>
      <c r="D47" s="56">
        <f t="shared" si="1"/>
        <v>6.2200915086369495</v>
      </c>
    </row>
    <row r="48" spans="1:4" x14ac:dyDescent="0.25">
      <c r="A48" s="31">
        <v>2011</v>
      </c>
      <c r="B48" s="59">
        <f>'Import '!B18</f>
        <v>341181.223</v>
      </c>
      <c r="C48" s="33">
        <v>46044601</v>
      </c>
      <c r="D48" s="56">
        <f t="shared" si="1"/>
        <v>7.4097986645600429</v>
      </c>
    </row>
    <row r="49" spans="1:10" x14ac:dyDescent="0.25">
      <c r="A49" s="32">
        <v>2012</v>
      </c>
      <c r="B49" s="59">
        <f>'Import '!B19</f>
        <v>394481.70600000001</v>
      </c>
      <c r="C49" s="34">
        <v>46581823</v>
      </c>
      <c r="D49" s="56">
        <f t="shared" si="1"/>
        <v>8.4685759507522924</v>
      </c>
    </row>
    <row r="50" spans="1:10" x14ac:dyDescent="0.25">
      <c r="A50" s="31">
        <v>2013</v>
      </c>
      <c r="B50" s="59">
        <f>'Import '!B20</f>
        <v>341780.63799999998</v>
      </c>
      <c r="C50" s="33">
        <v>47121089</v>
      </c>
      <c r="D50" s="56">
        <f t="shared" si="1"/>
        <v>7.2532414944824382</v>
      </c>
    </row>
    <row r="51" spans="1:10" x14ac:dyDescent="0.25">
      <c r="A51" s="32">
        <v>2014</v>
      </c>
      <c r="B51" s="59">
        <f>'Import '!B21</f>
        <v>465938.06300000002</v>
      </c>
      <c r="C51" s="34">
        <v>47661787</v>
      </c>
      <c r="D51" s="56">
        <f t="shared" si="1"/>
        <v>9.7759251662133444</v>
      </c>
    </row>
    <row r="52" spans="1:10" x14ac:dyDescent="0.25">
      <c r="A52" s="31">
        <v>2015</v>
      </c>
      <c r="B52" s="59">
        <f>'Import '!B22</f>
        <v>358806.07699999999</v>
      </c>
      <c r="C52" s="33">
        <v>48203405</v>
      </c>
      <c r="D52" s="56">
        <f t="shared" si="1"/>
        <v>7.4435836431057094</v>
      </c>
    </row>
    <row r="53" spans="1:10" x14ac:dyDescent="0.25">
      <c r="A53" t="s">
        <v>39</v>
      </c>
    </row>
    <row r="55" spans="1:10" x14ac:dyDescent="0.25">
      <c r="A55" s="117" t="s">
        <v>22</v>
      </c>
      <c r="B55" s="118"/>
      <c r="C55" s="118"/>
      <c r="D55" s="120"/>
      <c r="F55" s="7" t="s">
        <v>29</v>
      </c>
      <c r="I55" s="1" t="s">
        <v>3</v>
      </c>
      <c r="J55" s="7" t="s">
        <v>28</v>
      </c>
    </row>
    <row r="56" spans="1:10" ht="75" x14ac:dyDescent="0.25">
      <c r="A56" s="51" t="s">
        <v>0</v>
      </c>
      <c r="B56" s="28" t="s">
        <v>23</v>
      </c>
      <c r="C56" s="28" t="s">
        <v>24</v>
      </c>
      <c r="D56" s="28" t="s">
        <v>58</v>
      </c>
    </row>
    <row r="57" spans="1:10" x14ac:dyDescent="0.25">
      <c r="A57" s="31">
        <v>1995</v>
      </c>
      <c r="B57" s="59">
        <f>B32+B6</f>
        <v>302062.53200000001</v>
      </c>
      <c r="C57" s="33">
        <v>37472184</v>
      </c>
      <c r="D57" s="29">
        <f>(B57/C57)*1000</f>
        <v>8.0609801659812526</v>
      </c>
    </row>
    <row r="58" spans="1:10" x14ac:dyDescent="0.25">
      <c r="A58" s="32">
        <v>1996</v>
      </c>
      <c r="B58" s="59">
        <f t="shared" ref="B58:B77" si="2">B33+B7</f>
        <v>311313.973</v>
      </c>
      <c r="C58" s="34">
        <v>38068050</v>
      </c>
      <c r="D58" s="29">
        <f t="shared" ref="D58:D77" si="3">(B58/C58)*1000</f>
        <v>8.1778282050170681</v>
      </c>
    </row>
    <row r="59" spans="1:10" x14ac:dyDescent="0.25">
      <c r="A59" s="31">
        <v>1997</v>
      </c>
      <c r="B59" s="59">
        <f t="shared" si="2"/>
        <v>323369.728</v>
      </c>
      <c r="C59" s="33">
        <v>38635691</v>
      </c>
      <c r="D59" s="29">
        <f t="shared" si="3"/>
        <v>8.3697151424055019</v>
      </c>
    </row>
    <row r="60" spans="1:10" x14ac:dyDescent="0.25">
      <c r="A60" s="32">
        <v>1998</v>
      </c>
      <c r="B60" s="59">
        <f t="shared" si="2"/>
        <v>312714.77100000001</v>
      </c>
      <c r="C60" s="34">
        <v>39184456</v>
      </c>
      <c r="D60" s="29">
        <f t="shared" si="3"/>
        <v>7.9805821726860273</v>
      </c>
    </row>
    <row r="61" spans="1:10" x14ac:dyDescent="0.25">
      <c r="A61" s="31">
        <v>1999</v>
      </c>
      <c r="B61" s="59">
        <f t="shared" si="2"/>
        <v>219283.715</v>
      </c>
      <c r="C61" s="33">
        <v>39730798</v>
      </c>
      <c r="D61" s="29">
        <f t="shared" si="3"/>
        <v>5.5192376201454598</v>
      </c>
    </row>
    <row r="62" spans="1:10" x14ac:dyDescent="0.25">
      <c r="A62" s="32">
        <v>2000</v>
      </c>
      <c r="B62" s="59">
        <f t="shared" si="2"/>
        <v>241705.13099999999</v>
      </c>
      <c r="C62" s="34">
        <v>40295563</v>
      </c>
      <c r="D62" s="29">
        <f t="shared" si="3"/>
        <v>5.9983063395838396</v>
      </c>
    </row>
    <row r="63" spans="1:10" x14ac:dyDescent="0.25">
      <c r="A63" s="31">
        <v>2001</v>
      </c>
      <c r="B63" s="59">
        <f t="shared" si="2"/>
        <v>284577.10599999997</v>
      </c>
      <c r="C63" s="33">
        <v>40813541</v>
      </c>
      <c r="D63" s="29">
        <f t="shared" si="3"/>
        <v>6.9726149465933371</v>
      </c>
    </row>
    <row r="64" spans="1:10" x14ac:dyDescent="0.25">
      <c r="A64" s="32">
        <v>2002</v>
      </c>
      <c r="B64" s="59">
        <f t="shared" si="2"/>
        <v>281704.69900000002</v>
      </c>
      <c r="C64" s="34">
        <v>41328824</v>
      </c>
      <c r="D64" s="29">
        <f t="shared" si="3"/>
        <v>6.8161798893672856</v>
      </c>
    </row>
    <row r="65" spans="1:4" x14ac:dyDescent="0.25">
      <c r="A65" s="31">
        <v>2003</v>
      </c>
      <c r="B65" s="59">
        <f t="shared" si="2"/>
        <v>242598.54200000002</v>
      </c>
      <c r="C65" s="33">
        <v>41848959</v>
      </c>
      <c r="D65" s="29">
        <f t="shared" si="3"/>
        <v>5.7970030270048056</v>
      </c>
    </row>
    <row r="66" spans="1:4" x14ac:dyDescent="0.25">
      <c r="A66" s="32">
        <v>2004</v>
      </c>
      <c r="B66" s="59">
        <f t="shared" si="2"/>
        <v>300767.45600000001</v>
      </c>
      <c r="C66" s="34">
        <v>42368489</v>
      </c>
      <c r="D66" s="29">
        <f t="shared" si="3"/>
        <v>7.0988478253260343</v>
      </c>
    </row>
    <row r="67" spans="1:4" x14ac:dyDescent="0.25">
      <c r="A67" s="31">
        <v>2005</v>
      </c>
      <c r="B67" s="59">
        <f t="shared" si="2"/>
        <v>353316.17100000003</v>
      </c>
      <c r="C67" s="33">
        <v>42888592</v>
      </c>
      <c r="D67" s="29">
        <f t="shared" si="3"/>
        <v>8.2379988366137091</v>
      </c>
    </row>
    <row r="68" spans="1:4" x14ac:dyDescent="0.25">
      <c r="A68" s="32">
        <v>2006</v>
      </c>
      <c r="B68" s="59">
        <f t="shared" si="2"/>
        <v>363839.56</v>
      </c>
      <c r="C68" s="34">
        <v>43405956</v>
      </c>
      <c r="D68" s="29">
        <f t="shared" si="3"/>
        <v>8.3822496617745266</v>
      </c>
    </row>
    <row r="69" spans="1:4" x14ac:dyDescent="0.25">
      <c r="A69" s="31">
        <v>2007</v>
      </c>
      <c r="B69" s="59">
        <f t="shared" si="2"/>
        <v>423614.73300000001</v>
      </c>
      <c r="C69" s="33">
        <v>43926929</v>
      </c>
      <c r="D69" s="29">
        <f t="shared" si="3"/>
        <v>9.6436227763611715</v>
      </c>
    </row>
    <row r="70" spans="1:4" x14ac:dyDescent="0.25">
      <c r="A70" s="32">
        <v>2008</v>
      </c>
      <c r="B70" s="59">
        <f t="shared" si="2"/>
        <v>506857.272</v>
      </c>
      <c r="C70" s="34">
        <v>44451147</v>
      </c>
      <c r="D70" s="29">
        <f t="shared" si="3"/>
        <v>11.402569027071451</v>
      </c>
    </row>
    <row r="71" spans="1:4" x14ac:dyDescent="0.25">
      <c r="A71" s="31">
        <v>2009</v>
      </c>
      <c r="B71" s="59">
        <f t="shared" si="2"/>
        <v>545572.36700000009</v>
      </c>
      <c r="C71" s="33">
        <v>44978832</v>
      </c>
      <c r="D71" s="29">
        <f t="shared" si="3"/>
        <v>12.12953611156466</v>
      </c>
    </row>
    <row r="72" spans="1:4" x14ac:dyDescent="0.25">
      <c r="A72" s="32">
        <v>2010</v>
      </c>
      <c r="B72" s="59">
        <f t="shared" si="2"/>
        <v>743568.674</v>
      </c>
      <c r="C72" s="34">
        <v>45509584</v>
      </c>
      <c r="D72" s="29">
        <f t="shared" si="3"/>
        <v>16.338727112952736</v>
      </c>
    </row>
    <row r="73" spans="1:4" x14ac:dyDescent="0.25">
      <c r="A73" s="31">
        <v>2011</v>
      </c>
      <c r="B73" s="59">
        <f t="shared" si="2"/>
        <v>854062.36199999996</v>
      </c>
      <c r="C73" s="33">
        <v>46044601</v>
      </c>
      <c r="D73" s="29">
        <f t="shared" si="3"/>
        <v>18.54858861737123</v>
      </c>
    </row>
    <row r="74" spans="1:4" x14ac:dyDescent="0.25">
      <c r="A74" s="32">
        <v>2012</v>
      </c>
      <c r="B74" s="59">
        <f t="shared" si="2"/>
        <v>785105.82300000009</v>
      </c>
      <c r="C74" s="34">
        <v>46581823</v>
      </c>
      <c r="D74" s="29">
        <f t="shared" si="3"/>
        <v>16.854338719203842</v>
      </c>
    </row>
    <row r="75" spans="1:4" x14ac:dyDescent="0.25">
      <c r="A75" s="31">
        <v>2013</v>
      </c>
      <c r="B75" s="59">
        <f t="shared" si="2"/>
        <v>660928.88699999999</v>
      </c>
      <c r="C75" s="33">
        <v>47121089</v>
      </c>
      <c r="D75" s="29">
        <f t="shared" si="3"/>
        <v>14.026180231106288</v>
      </c>
    </row>
    <row r="76" spans="1:4" x14ac:dyDescent="0.25">
      <c r="A76" s="32">
        <v>2014</v>
      </c>
      <c r="B76" s="59">
        <f t="shared" si="2"/>
        <v>1052256.99</v>
      </c>
      <c r="C76" s="34">
        <v>47661787</v>
      </c>
      <c r="D76" s="29">
        <f t="shared" si="3"/>
        <v>22.077581564451204</v>
      </c>
    </row>
    <row r="77" spans="1:4" x14ac:dyDescent="0.25">
      <c r="A77" s="31">
        <v>2015</v>
      </c>
      <c r="B77" s="59">
        <f t="shared" si="2"/>
        <v>723524.01600000006</v>
      </c>
      <c r="C77" s="33">
        <v>48203405</v>
      </c>
      <c r="D77" s="29">
        <f t="shared" si="3"/>
        <v>15.009811360836441</v>
      </c>
    </row>
    <row r="78" spans="1:4" x14ac:dyDescent="0.25">
      <c r="A78" t="s">
        <v>39</v>
      </c>
    </row>
    <row r="81" spans="1:10" x14ac:dyDescent="0.25">
      <c r="A81" s="117" t="s">
        <v>316</v>
      </c>
      <c r="B81" s="118"/>
      <c r="C81" s="118"/>
      <c r="D81" s="120"/>
      <c r="F81" s="7" t="s">
        <v>25</v>
      </c>
      <c r="I81" s="1" t="s">
        <v>3</v>
      </c>
      <c r="J81" s="7" t="s">
        <v>317</v>
      </c>
    </row>
    <row r="82" spans="1:10" ht="60" x14ac:dyDescent="0.25">
      <c r="A82" s="51" t="s">
        <v>0</v>
      </c>
      <c r="B82" s="28" t="s">
        <v>1</v>
      </c>
      <c r="C82" s="28" t="s">
        <v>318</v>
      </c>
      <c r="D82" s="28" t="s">
        <v>17</v>
      </c>
    </row>
    <row r="83" spans="1:10" x14ac:dyDescent="0.25">
      <c r="A83" s="31">
        <v>1995</v>
      </c>
      <c r="B83" s="59">
        <f t="shared" ref="B83:B103" si="4">B32</f>
        <v>163836.77299999999</v>
      </c>
      <c r="C83" s="31">
        <v>29354000</v>
      </c>
      <c r="D83" s="57">
        <f>(B83/C83)*1000</f>
        <v>5.5814121755127069</v>
      </c>
    </row>
    <row r="84" spans="1:10" x14ac:dyDescent="0.25">
      <c r="A84" s="32">
        <v>1996</v>
      </c>
      <c r="B84" s="59">
        <f t="shared" si="4"/>
        <v>225898.948</v>
      </c>
      <c r="C84" s="32">
        <v>29671900</v>
      </c>
      <c r="D84" s="57">
        <f t="shared" ref="D84:D103" si="5">(B84/C84)*1000</f>
        <v>7.613228273214725</v>
      </c>
    </row>
    <row r="85" spans="1:10" x14ac:dyDescent="0.25">
      <c r="A85" s="31">
        <v>1997</v>
      </c>
      <c r="B85" s="59">
        <f t="shared" si="4"/>
        <v>196506.13699999999</v>
      </c>
      <c r="C85" s="31">
        <v>29987200</v>
      </c>
      <c r="D85" s="57">
        <f t="shared" si="5"/>
        <v>6.5530005135524485</v>
      </c>
    </row>
    <row r="86" spans="1:10" x14ac:dyDescent="0.25">
      <c r="A86" s="32">
        <v>1998</v>
      </c>
      <c r="B86" s="59">
        <f t="shared" si="4"/>
        <v>192710.74299999999</v>
      </c>
      <c r="C86" s="32">
        <v>30247900</v>
      </c>
      <c r="D86" s="57">
        <f t="shared" si="5"/>
        <v>6.3710453618267717</v>
      </c>
    </row>
    <row r="87" spans="1:10" x14ac:dyDescent="0.25">
      <c r="A87" s="31">
        <v>1999</v>
      </c>
      <c r="B87" s="59">
        <f t="shared" si="4"/>
        <v>110359.197</v>
      </c>
      <c r="C87" s="31">
        <v>30499200</v>
      </c>
      <c r="D87" s="57">
        <f t="shared" si="5"/>
        <v>3.6184292374881966</v>
      </c>
    </row>
    <row r="88" spans="1:10" x14ac:dyDescent="0.25">
      <c r="A88" s="32">
        <v>2000</v>
      </c>
      <c r="B88" s="59">
        <f t="shared" si="4"/>
        <v>127890.508</v>
      </c>
      <c r="C88" s="32">
        <v>30769700</v>
      </c>
      <c r="D88" s="57">
        <f t="shared" si="5"/>
        <v>4.1563781252335907</v>
      </c>
    </row>
    <row r="89" spans="1:10" x14ac:dyDescent="0.25">
      <c r="A89" s="31">
        <v>2001</v>
      </c>
      <c r="B89" s="59">
        <f t="shared" si="4"/>
        <v>161956.94099999999</v>
      </c>
      <c r="C89" s="31">
        <v>31081900</v>
      </c>
      <c r="D89" s="57">
        <f t="shared" si="5"/>
        <v>5.2106512471888777</v>
      </c>
    </row>
    <row r="90" spans="1:10" x14ac:dyDescent="0.25">
      <c r="A90" s="32">
        <v>2002</v>
      </c>
      <c r="B90" s="59">
        <f t="shared" si="4"/>
        <v>141704.927</v>
      </c>
      <c r="C90" s="32">
        <v>31362000</v>
      </c>
      <c r="D90" s="57">
        <f t="shared" si="5"/>
        <v>4.518363847968879</v>
      </c>
    </row>
    <row r="91" spans="1:10" x14ac:dyDescent="0.25">
      <c r="A91" s="31">
        <v>2003</v>
      </c>
      <c r="B91" s="59">
        <f t="shared" si="4"/>
        <v>108697.667</v>
      </c>
      <c r="C91" s="31">
        <v>31676000</v>
      </c>
      <c r="D91" s="57">
        <f t="shared" si="5"/>
        <v>3.4315465020835965</v>
      </c>
    </row>
    <row r="92" spans="1:10" x14ac:dyDescent="0.25">
      <c r="A92" s="32">
        <v>2004</v>
      </c>
      <c r="B92" s="59">
        <f t="shared" si="4"/>
        <v>179542.40700000001</v>
      </c>
      <c r="C92" s="32">
        <v>31995000</v>
      </c>
      <c r="D92" s="57">
        <f t="shared" si="5"/>
        <v>5.6115770276605721</v>
      </c>
    </row>
    <row r="93" spans="1:10" x14ac:dyDescent="0.25">
      <c r="A93" s="31">
        <v>2005</v>
      </c>
      <c r="B93" s="59">
        <f t="shared" si="4"/>
        <v>129674.05</v>
      </c>
      <c r="C93" s="31">
        <v>32312000</v>
      </c>
      <c r="D93" s="57">
        <f t="shared" si="5"/>
        <v>4.0131855038375832</v>
      </c>
    </row>
    <row r="94" spans="1:10" x14ac:dyDescent="0.25">
      <c r="A94" s="32">
        <v>2006</v>
      </c>
      <c r="B94" s="59">
        <f t="shared" si="4"/>
        <v>162234.67600000001</v>
      </c>
      <c r="C94" s="32">
        <v>32570505</v>
      </c>
      <c r="D94" s="57">
        <f t="shared" si="5"/>
        <v>4.9810304138667796</v>
      </c>
    </row>
    <row r="95" spans="1:10" x14ac:dyDescent="0.25">
      <c r="A95" s="31">
        <v>2007</v>
      </c>
      <c r="B95" s="59">
        <f t="shared" si="4"/>
        <v>219776.19399999999</v>
      </c>
      <c r="C95" s="31">
        <v>32887928</v>
      </c>
      <c r="D95" s="57">
        <f t="shared" si="5"/>
        <v>6.6825795167150694</v>
      </c>
    </row>
    <row r="96" spans="1:10" x14ac:dyDescent="0.25">
      <c r="A96" s="32">
        <v>2008</v>
      </c>
      <c r="B96" s="59">
        <f t="shared" si="4"/>
        <v>221796.96799999999</v>
      </c>
      <c r="C96" s="32">
        <v>33245773</v>
      </c>
      <c r="D96" s="57">
        <f t="shared" si="5"/>
        <v>6.6714336285698641</v>
      </c>
    </row>
    <row r="97" spans="1:11" x14ac:dyDescent="0.25">
      <c r="A97" s="31">
        <v>2009</v>
      </c>
      <c r="B97" s="59">
        <f t="shared" si="4"/>
        <v>225454.89600000001</v>
      </c>
      <c r="C97" s="31">
        <v>33628571</v>
      </c>
      <c r="D97" s="57">
        <f t="shared" si="5"/>
        <v>6.7042663216346599</v>
      </c>
    </row>
    <row r="98" spans="1:11" x14ac:dyDescent="0.25">
      <c r="A98" s="32">
        <v>2010</v>
      </c>
      <c r="B98" s="59">
        <f t="shared" si="4"/>
        <v>283073.777</v>
      </c>
      <c r="C98" s="32">
        <v>34005274</v>
      </c>
      <c r="D98" s="57">
        <f t="shared" si="5"/>
        <v>8.3244080609378415</v>
      </c>
    </row>
    <row r="99" spans="1:11" x14ac:dyDescent="0.25">
      <c r="A99" s="31">
        <v>2011</v>
      </c>
      <c r="B99" s="59">
        <f t="shared" si="4"/>
        <v>341181.223</v>
      </c>
      <c r="C99" s="31">
        <v>34342780</v>
      </c>
      <c r="D99" s="57">
        <f t="shared" si="5"/>
        <v>9.9345837174509466</v>
      </c>
    </row>
    <row r="100" spans="1:11" x14ac:dyDescent="0.25">
      <c r="A100" s="32">
        <v>2012</v>
      </c>
      <c r="B100" s="59">
        <f t="shared" si="4"/>
        <v>394481.70600000001</v>
      </c>
      <c r="C100" s="32">
        <v>34751476</v>
      </c>
      <c r="D100" s="57">
        <f t="shared" si="5"/>
        <v>11.351509386248804</v>
      </c>
    </row>
    <row r="101" spans="1:11" x14ac:dyDescent="0.25">
      <c r="A101" s="31">
        <v>2013</v>
      </c>
      <c r="B101" s="59">
        <f t="shared" si="4"/>
        <v>341780.63799999998</v>
      </c>
      <c r="C101" s="31">
        <v>35155499</v>
      </c>
      <c r="D101" s="57">
        <f t="shared" si="5"/>
        <v>9.7219680482987876</v>
      </c>
    </row>
    <row r="102" spans="1:11" x14ac:dyDescent="0.25">
      <c r="A102" s="32">
        <v>2014</v>
      </c>
      <c r="B102" s="59">
        <f t="shared" si="4"/>
        <v>465938.06300000002</v>
      </c>
      <c r="C102" s="32">
        <v>35543658</v>
      </c>
      <c r="D102" s="57">
        <f t="shared" si="5"/>
        <v>13.108894503767733</v>
      </c>
    </row>
    <row r="103" spans="1:11" x14ac:dyDescent="0.25">
      <c r="A103" s="31">
        <v>2015</v>
      </c>
      <c r="B103" s="59">
        <f t="shared" si="4"/>
        <v>358806.07699999999</v>
      </c>
      <c r="C103" s="31">
        <v>35851774</v>
      </c>
      <c r="D103" s="57">
        <f t="shared" si="5"/>
        <v>10.008042475108763</v>
      </c>
    </row>
    <row r="104" spans="1:11" x14ac:dyDescent="0.25">
      <c r="A104" t="s">
        <v>34</v>
      </c>
      <c r="C104" s="102"/>
    </row>
    <row r="105" spans="1:11" x14ac:dyDescent="0.25">
      <c r="C105" s="103"/>
    </row>
    <row r="107" spans="1:11" x14ac:dyDescent="0.25">
      <c r="A107" s="117" t="s">
        <v>319</v>
      </c>
      <c r="B107" s="118"/>
      <c r="C107" s="118"/>
      <c r="D107" s="120"/>
      <c r="G107" s="7" t="s">
        <v>26</v>
      </c>
      <c r="J107" s="1" t="s">
        <v>3</v>
      </c>
      <c r="K107" s="7" t="s">
        <v>320</v>
      </c>
    </row>
    <row r="108" spans="1:11" ht="60" x14ac:dyDescent="0.25">
      <c r="A108" s="51" t="s">
        <v>0</v>
      </c>
      <c r="B108" s="28" t="s">
        <v>321</v>
      </c>
      <c r="C108" s="28" t="s">
        <v>318</v>
      </c>
      <c r="D108" s="28" t="s">
        <v>57</v>
      </c>
    </row>
    <row r="109" spans="1:11" x14ac:dyDescent="0.25">
      <c r="A109" s="31">
        <v>1995</v>
      </c>
      <c r="B109" s="53">
        <f t="shared" ref="B109:B129" si="6">B6</f>
        <v>138225.75899999999</v>
      </c>
      <c r="C109" s="33">
        <f>C83</f>
        <v>29354000</v>
      </c>
      <c r="D109" s="57">
        <f>(B109/C109)*1000</f>
        <v>4.7089241329972058</v>
      </c>
    </row>
    <row r="110" spans="1:11" x14ac:dyDescent="0.25">
      <c r="A110" s="32">
        <v>1996</v>
      </c>
      <c r="B110" s="53">
        <f t="shared" si="6"/>
        <v>85415.024999999994</v>
      </c>
      <c r="C110" s="33">
        <f t="shared" ref="C110:C129" si="7">C84</f>
        <v>29671900</v>
      </c>
      <c r="D110" s="57">
        <f t="shared" ref="D110:D129" si="8">(B110/C110)*1000</f>
        <v>2.8786503392098246</v>
      </c>
    </row>
    <row r="111" spans="1:11" x14ac:dyDescent="0.25">
      <c r="A111" s="31">
        <v>1997</v>
      </c>
      <c r="B111" s="53">
        <f t="shared" si="6"/>
        <v>126863.591</v>
      </c>
      <c r="C111" s="33">
        <f t="shared" si="7"/>
        <v>29987200</v>
      </c>
      <c r="D111" s="57">
        <f t="shared" si="8"/>
        <v>4.2305914190054423</v>
      </c>
    </row>
    <row r="112" spans="1:11" x14ac:dyDescent="0.25">
      <c r="A112" s="32">
        <v>1998</v>
      </c>
      <c r="B112" s="53">
        <f t="shared" si="6"/>
        <v>120004.02800000001</v>
      </c>
      <c r="C112" s="33">
        <f t="shared" si="7"/>
        <v>30247900</v>
      </c>
      <c r="D112" s="57">
        <f t="shared" si="8"/>
        <v>3.9673507251743101</v>
      </c>
    </row>
    <row r="113" spans="1:4" x14ac:dyDescent="0.25">
      <c r="A113" s="31">
        <v>1999</v>
      </c>
      <c r="B113" s="53">
        <f t="shared" si="6"/>
        <v>108924.518</v>
      </c>
      <c r="C113" s="33">
        <f t="shared" si="7"/>
        <v>30499200</v>
      </c>
      <c r="D113" s="57">
        <f t="shared" si="8"/>
        <v>3.5713893479173224</v>
      </c>
    </row>
    <row r="114" spans="1:4" x14ac:dyDescent="0.25">
      <c r="A114" s="32">
        <v>2000</v>
      </c>
      <c r="B114" s="53">
        <f t="shared" si="6"/>
        <v>113814.62300000001</v>
      </c>
      <c r="C114" s="33">
        <f t="shared" si="7"/>
        <v>30769700</v>
      </c>
      <c r="D114" s="57">
        <f t="shared" si="8"/>
        <v>3.6989188389877055</v>
      </c>
    </row>
    <row r="115" spans="1:4" x14ac:dyDescent="0.25">
      <c r="A115" s="31">
        <v>2001</v>
      </c>
      <c r="B115" s="53">
        <f t="shared" si="6"/>
        <v>122620.16499999999</v>
      </c>
      <c r="C115" s="33">
        <f t="shared" si="7"/>
        <v>31081900</v>
      </c>
      <c r="D115" s="57">
        <f t="shared" si="8"/>
        <v>3.9450665821587481</v>
      </c>
    </row>
    <row r="116" spans="1:4" x14ac:dyDescent="0.25">
      <c r="A116" s="32">
        <v>2002</v>
      </c>
      <c r="B116" s="53">
        <f t="shared" si="6"/>
        <v>139999.772</v>
      </c>
      <c r="C116" s="33">
        <f t="shared" si="7"/>
        <v>31362000</v>
      </c>
      <c r="D116" s="57">
        <f t="shared" si="8"/>
        <v>4.463993750398572</v>
      </c>
    </row>
    <row r="117" spans="1:4" x14ac:dyDescent="0.25">
      <c r="A117" s="31">
        <v>2003</v>
      </c>
      <c r="B117" s="53">
        <f t="shared" si="6"/>
        <v>133900.875</v>
      </c>
      <c r="C117" s="33">
        <f t="shared" si="7"/>
        <v>31676000</v>
      </c>
      <c r="D117" s="57">
        <f t="shared" si="8"/>
        <v>4.227202771814623</v>
      </c>
    </row>
    <row r="118" spans="1:4" x14ac:dyDescent="0.25">
      <c r="A118" s="32">
        <v>2004</v>
      </c>
      <c r="B118" s="53">
        <f t="shared" si="6"/>
        <v>121225.049</v>
      </c>
      <c r="C118" s="33">
        <f t="shared" si="7"/>
        <v>31995000</v>
      </c>
      <c r="D118" s="57">
        <f t="shared" si="8"/>
        <v>3.7888747929363964</v>
      </c>
    </row>
    <row r="119" spans="1:4" x14ac:dyDescent="0.25">
      <c r="A119" s="31">
        <v>2005</v>
      </c>
      <c r="B119" s="53">
        <f t="shared" si="6"/>
        <v>223642.12100000001</v>
      </c>
      <c r="C119" s="33">
        <f t="shared" si="7"/>
        <v>32312000</v>
      </c>
      <c r="D119" s="57">
        <f t="shared" si="8"/>
        <v>6.9213332817529096</v>
      </c>
    </row>
    <row r="120" spans="1:4" x14ac:dyDescent="0.25">
      <c r="A120" s="32">
        <v>2006</v>
      </c>
      <c r="B120" s="53">
        <f t="shared" si="6"/>
        <v>201604.88399999999</v>
      </c>
      <c r="C120" s="33">
        <f t="shared" si="7"/>
        <v>32570505</v>
      </c>
      <c r="D120" s="57">
        <f t="shared" si="8"/>
        <v>6.1897991449625964</v>
      </c>
    </row>
    <row r="121" spans="1:4" x14ac:dyDescent="0.25">
      <c r="A121" s="31">
        <v>2007</v>
      </c>
      <c r="B121" s="53">
        <f t="shared" si="6"/>
        <v>203838.53899999999</v>
      </c>
      <c r="C121" s="33">
        <f t="shared" si="7"/>
        <v>32887928</v>
      </c>
      <c r="D121" s="57">
        <f t="shared" si="8"/>
        <v>6.1979744969035444</v>
      </c>
    </row>
    <row r="122" spans="1:4" x14ac:dyDescent="0.25">
      <c r="A122" s="32">
        <v>2008</v>
      </c>
      <c r="B122" s="53">
        <f t="shared" si="6"/>
        <v>285060.304</v>
      </c>
      <c r="C122" s="33">
        <f t="shared" si="7"/>
        <v>33245773</v>
      </c>
      <c r="D122" s="57">
        <f t="shared" si="8"/>
        <v>8.574332261728431</v>
      </c>
    </row>
    <row r="123" spans="1:4" x14ac:dyDescent="0.25">
      <c r="A123" s="31">
        <v>2009</v>
      </c>
      <c r="B123" s="53">
        <f t="shared" si="6"/>
        <v>320117.47100000002</v>
      </c>
      <c r="C123" s="33">
        <f t="shared" si="7"/>
        <v>33628571</v>
      </c>
      <c r="D123" s="57">
        <f t="shared" si="8"/>
        <v>9.5192112385625904</v>
      </c>
    </row>
    <row r="124" spans="1:4" x14ac:dyDescent="0.25">
      <c r="A124" s="32">
        <v>2010</v>
      </c>
      <c r="B124" s="53">
        <f t="shared" si="6"/>
        <v>460494.897</v>
      </c>
      <c r="C124" s="33">
        <f t="shared" si="7"/>
        <v>34005274</v>
      </c>
      <c r="D124" s="57">
        <f t="shared" si="8"/>
        <v>13.541866976281385</v>
      </c>
    </row>
    <row r="125" spans="1:4" x14ac:dyDescent="0.25">
      <c r="A125" s="31">
        <v>2011</v>
      </c>
      <c r="B125" s="53">
        <f t="shared" si="6"/>
        <v>512881.13900000002</v>
      </c>
      <c r="C125" s="33">
        <f t="shared" si="7"/>
        <v>34342780</v>
      </c>
      <c r="D125" s="57">
        <f t="shared" si="8"/>
        <v>14.93417652851633</v>
      </c>
    </row>
    <row r="126" spans="1:4" x14ac:dyDescent="0.25">
      <c r="A126" s="32">
        <v>2012</v>
      </c>
      <c r="B126" s="53">
        <f t="shared" si="6"/>
        <v>390624.11700000003</v>
      </c>
      <c r="C126" s="33">
        <f t="shared" si="7"/>
        <v>34751476</v>
      </c>
      <c r="D126" s="57">
        <f t="shared" si="8"/>
        <v>11.24050434577225</v>
      </c>
    </row>
    <row r="127" spans="1:4" x14ac:dyDescent="0.25">
      <c r="A127" s="31">
        <v>2013</v>
      </c>
      <c r="B127" s="53">
        <f t="shared" si="6"/>
        <v>319148.24900000001</v>
      </c>
      <c r="C127" s="33">
        <f t="shared" si="7"/>
        <v>35155499</v>
      </c>
      <c r="D127" s="57">
        <f t="shared" si="8"/>
        <v>9.0781885644689613</v>
      </c>
    </row>
    <row r="128" spans="1:4" x14ac:dyDescent="0.25">
      <c r="A128" s="32">
        <v>2014</v>
      </c>
      <c r="B128" s="53">
        <f t="shared" si="6"/>
        <v>586318.92700000003</v>
      </c>
      <c r="C128" s="33">
        <f t="shared" si="7"/>
        <v>35543658</v>
      </c>
      <c r="D128" s="57">
        <f t="shared" si="8"/>
        <v>16.495739605642168</v>
      </c>
    </row>
    <row r="129" spans="1:10" x14ac:dyDescent="0.25">
      <c r="A129" s="31">
        <v>2015</v>
      </c>
      <c r="B129" s="53">
        <f t="shared" si="6"/>
        <v>364717.93900000001</v>
      </c>
      <c r="C129" s="33">
        <f t="shared" si="7"/>
        <v>35851774</v>
      </c>
      <c r="D129" s="57">
        <f t="shared" si="8"/>
        <v>10.172939810454011</v>
      </c>
    </row>
    <row r="130" spans="1:10" x14ac:dyDescent="0.25">
      <c r="A130" t="s">
        <v>34</v>
      </c>
      <c r="C130" s="104"/>
    </row>
    <row r="131" spans="1:10" x14ac:dyDescent="0.25">
      <c r="C131" s="104"/>
    </row>
    <row r="132" spans="1:10" x14ac:dyDescent="0.25">
      <c r="A132" s="117" t="s">
        <v>322</v>
      </c>
      <c r="B132" s="118"/>
      <c r="C132" s="119"/>
      <c r="D132" s="120"/>
      <c r="F132" s="7" t="s">
        <v>29</v>
      </c>
      <c r="I132" s="1" t="s">
        <v>3</v>
      </c>
      <c r="J132" s="7" t="s">
        <v>323</v>
      </c>
    </row>
    <row r="133" spans="1:10" ht="75" x14ac:dyDescent="0.25">
      <c r="A133" s="51" t="s">
        <v>0</v>
      </c>
      <c r="B133" s="28" t="s">
        <v>324</v>
      </c>
      <c r="C133" s="28" t="s">
        <v>318</v>
      </c>
      <c r="D133" s="28" t="s">
        <v>58</v>
      </c>
    </row>
    <row r="134" spans="1:10" x14ac:dyDescent="0.25">
      <c r="A134" s="31">
        <v>1995</v>
      </c>
      <c r="B134" s="59">
        <f t="shared" ref="B134:B154" si="9">B57</f>
        <v>302062.53200000001</v>
      </c>
      <c r="C134" s="33">
        <f>C109</f>
        <v>29354000</v>
      </c>
      <c r="D134" s="56">
        <f>(B134/C134)*1000</f>
        <v>10.290336308509914</v>
      </c>
    </row>
    <row r="135" spans="1:10" x14ac:dyDescent="0.25">
      <c r="A135" s="32">
        <v>1996</v>
      </c>
      <c r="B135" s="59">
        <f t="shared" si="9"/>
        <v>311313.973</v>
      </c>
      <c r="C135" s="33">
        <f t="shared" ref="C135:C156" si="10">C110</f>
        <v>29671900</v>
      </c>
      <c r="D135" s="56">
        <f t="shared" ref="D135:D154" si="11">(B135/C135)*1000</f>
        <v>10.49187861242455</v>
      </c>
    </row>
    <row r="136" spans="1:10" x14ac:dyDescent="0.25">
      <c r="A136" s="31">
        <v>1997</v>
      </c>
      <c r="B136" s="59">
        <f t="shared" si="9"/>
        <v>323369.728</v>
      </c>
      <c r="C136" s="33">
        <f t="shared" si="10"/>
        <v>29987200</v>
      </c>
      <c r="D136" s="56">
        <f t="shared" si="11"/>
        <v>10.78359193255789</v>
      </c>
    </row>
    <row r="137" spans="1:10" x14ac:dyDescent="0.25">
      <c r="A137" s="32">
        <v>1998</v>
      </c>
      <c r="B137" s="59">
        <f t="shared" si="9"/>
        <v>312714.77100000001</v>
      </c>
      <c r="C137" s="33">
        <f t="shared" si="10"/>
        <v>30247900</v>
      </c>
      <c r="D137" s="56">
        <f t="shared" si="11"/>
        <v>10.338396087001081</v>
      </c>
    </row>
    <row r="138" spans="1:10" x14ac:dyDescent="0.25">
      <c r="A138" s="31">
        <v>1999</v>
      </c>
      <c r="B138" s="59">
        <f t="shared" si="9"/>
        <v>219283.715</v>
      </c>
      <c r="C138" s="33">
        <f t="shared" si="10"/>
        <v>30499200</v>
      </c>
      <c r="D138" s="56">
        <f t="shared" si="11"/>
        <v>7.1898185854055185</v>
      </c>
    </row>
    <row r="139" spans="1:10" x14ac:dyDescent="0.25">
      <c r="A139" s="32">
        <v>2000</v>
      </c>
      <c r="B139" s="59">
        <f t="shared" si="9"/>
        <v>241705.13099999999</v>
      </c>
      <c r="C139" s="33">
        <f t="shared" si="10"/>
        <v>30769700</v>
      </c>
      <c r="D139" s="56">
        <f t="shared" si="11"/>
        <v>7.8552969642212958</v>
      </c>
    </row>
    <row r="140" spans="1:10" x14ac:dyDescent="0.25">
      <c r="A140" s="31">
        <v>2001</v>
      </c>
      <c r="B140" s="59">
        <f t="shared" si="9"/>
        <v>284577.10599999997</v>
      </c>
      <c r="C140" s="33">
        <f t="shared" si="10"/>
        <v>31081900</v>
      </c>
      <c r="D140" s="56">
        <f t="shared" si="11"/>
        <v>9.1557178293476262</v>
      </c>
    </row>
    <row r="141" spans="1:10" x14ac:dyDescent="0.25">
      <c r="A141" s="32">
        <v>2002</v>
      </c>
      <c r="B141" s="59">
        <f t="shared" si="9"/>
        <v>281704.69900000002</v>
      </c>
      <c r="C141" s="33">
        <f t="shared" si="10"/>
        <v>31362000</v>
      </c>
      <c r="D141" s="56">
        <f t="shared" si="11"/>
        <v>8.9823575983674502</v>
      </c>
    </row>
    <row r="142" spans="1:10" x14ac:dyDescent="0.25">
      <c r="A142" s="31">
        <v>2003</v>
      </c>
      <c r="B142" s="59">
        <f t="shared" si="9"/>
        <v>242598.54200000002</v>
      </c>
      <c r="C142" s="33">
        <f t="shared" si="10"/>
        <v>31676000</v>
      </c>
      <c r="D142" s="56">
        <f t="shared" si="11"/>
        <v>7.6587492738982208</v>
      </c>
    </row>
    <row r="143" spans="1:10" x14ac:dyDescent="0.25">
      <c r="A143" s="32">
        <v>2004</v>
      </c>
      <c r="B143" s="59">
        <f t="shared" si="9"/>
        <v>300767.45600000001</v>
      </c>
      <c r="C143" s="33">
        <f t="shared" si="10"/>
        <v>31995000</v>
      </c>
      <c r="D143" s="56">
        <f t="shared" si="11"/>
        <v>9.4004518205969685</v>
      </c>
    </row>
    <row r="144" spans="1:10" x14ac:dyDescent="0.25">
      <c r="A144" s="31">
        <v>2005</v>
      </c>
      <c r="B144" s="59">
        <f t="shared" si="9"/>
        <v>353316.17100000003</v>
      </c>
      <c r="C144" s="33">
        <f t="shared" si="10"/>
        <v>32312000</v>
      </c>
      <c r="D144" s="56">
        <f t="shared" si="11"/>
        <v>10.934518785590495</v>
      </c>
    </row>
    <row r="145" spans="1:4" x14ac:dyDescent="0.25">
      <c r="A145" s="32">
        <v>2006</v>
      </c>
      <c r="B145" s="59">
        <f t="shared" si="9"/>
        <v>363839.56</v>
      </c>
      <c r="C145" s="33">
        <f t="shared" si="10"/>
        <v>32570505</v>
      </c>
      <c r="D145" s="56">
        <f t="shared" si="11"/>
        <v>11.170829558829377</v>
      </c>
    </row>
    <row r="146" spans="1:4" x14ac:dyDescent="0.25">
      <c r="A146" s="31">
        <v>2007</v>
      </c>
      <c r="B146" s="59">
        <f t="shared" si="9"/>
        <v>423614.73300000001</v>
      </c>
      <c r="C146" s="33">
        <f t="shared" si="10"/>
        <v>32887928</v>
      </c>
      <c r="D146" s="56">
        <f t="shared" si="11"/>
        <v>12.880554013618614</v>
      </c>
    </row>
    <row r="147" spans="1:4" x14ac:dyDescent="0.25">
      <c r="A147" s="32">
        <v>2008</v>
      </c>
      <c r="B147" s="59">
        <f t="shared" si="9"/>
        <v>506857.272</v>
      </c>
      <c r="C147" s="33">
        <f t="shared" si="10"/>
        <v>33245773</v>
      </c>
      <c r="D147" s="56">
        <f t="shared" si="11"/>
        <v>15.245765890298294</v>
      </c>
    </row>
    <row r="148" spans="1:4" x14ac:dyDescent="0.25">
      <c r="A148" s="31">
        <v>2009</v>
      </c>
      <c r="B148" s="59">
        <f t="shared" si="9"/>
        <v>545572.36700000009</v>
      </c>
      <c r="C148" s="33">
        <f t="shared" si="10"/>
        <v>33628571</v>
      </c>
      <c r="D148" s="56">
        <f t="shared" si="11"/>
        <v>16.223477560197253</v>
      </c>
    </row>
    <row r="149" spans="1:4" x14ac:dyDescent="0.25">
      <c r="A149" s="32">
        <v>2010</v>
      </c>
      <c r="B149" s="59">
        <f t="shared" si="9"/>
        <v>743568.674</v>
      </c>
      <c r="C149" s="33">
        <f t="shared" si="10"/>
        <v>34005274</v>
      </c>
      <c r="D149" s="56">
        <f t="shared" si="11"/>
        <v>21.866275037219225</v>
      </c>
    </row>
    <row r="150" spans="1:4" x14ac:dyDescent="0.25">
      <c r="A150" s="31">
        <v>2011</v>
      </c>
      <c r="B150" s="59">
        <f t="shared" si="9"/>
        <v>854062.36199999996</v>
      </c>
      <c r="C150" s="33">
        <f t="shared" si="10"/>
        <v>34342780</v>
      </c>
      <c r="D150" s="56">
        <f t="shared" si="11"/>
        <v>24.868760245967273</v>
      </c>
    </row>
    <row r="151" spans="1:4" x14ac:dyDescent="0.25">
      <c r="A151" s="32">
        <v>2012</v>
      </c>
      <c r="B151" s="59">
        <f t="shared" si="9"/>
        <v>785105.82300000009</v>
      </c>
      <c r="C151" s="33">
        <f t="shared" si="10"/>
        <v>34751476</v>
      </c>
      <c r="D151" s="56">
        <f t="shared" si="11"/>
        <v>22.592013732021051</v>
      </c>
    </row>
    <row r="152" spans="1:4" x14ac:dyDescent="0.25">
      <c r="A152" s="31">
        <v>2013</v>
      </c>
      <c r="B152" s="59">
        <f t="shared" si="9"/>
        <v>660928.88699999999</v>
      </c>
      <c r="C152" s="33">
        <f t="shared" si="10"/>
        <v>35155499</v>
      </c>
      <c r="D152" s="56">
        <f t="shared" si="11"/>
        <v>18.800156612767747</v>
      </c>
    </row>
    <row r="153" spans="1:4" x14ac:dyDescent="0.25">
      <c r="A153" s="32">
        <v>2014</v>
      </c>
      <c r="B153" s="59">
        <f t="shared" si="9"/>
        <v>1052256.99</v>
      </c>
      <c r="C153" s="33">
        <f t="shared" si="10"/>
        <v>35543658</v>
      </c>
      <c r="D153" s="56">
        <f t="shared" si="11"/>
        <v>29.604634109409901</v>
      </c>
    </row>
    <row r="154" spans="1:4" x14ac:dyDescent="0.25">
      <c r="A154" s="31">
        <v>2015</v>
      </c>
      <c r="B154" s="59">
        <f t="shared" si="9"/>
        <v>723524.01600000006</v>
      </c>
      <c r="C154" s="33">
        <f t="shared" si="10"/>
        <v>35851774</v>
      </c>
      <c r="D154" s="56">
        <f t="shared" si="11"/>
        <v>20.180982285562774</v>
      </c>
    </row>
    <row r="155" spans="1:4" x14ac:dyDescent="0.25">
      <c r="A155" t="s">
        <v>34</v>
      </c>
      <c r="C155" s="33">
        <f t="shared" si="10"/>
        <v>0</v>
      </c>
    </row>
    <row r="156" spans="1:4" x14ac:dyDescent="0.25">
      <c r="C156" s="33">
        <f t="shared" si="10"/>
        <v>0</v>
      </c>
    </row>
  </sheetData>
  <mergeCells count="6">
    <mergeCell ref="A132:D132"/>
    <mergeCell ref="A4:D4"/>
    <mergeCell ref="A30:D30"/>
    <mergeCell ref="A55:D55"/>
    <mergeCell ref="A81:D81"/>
    <mergeCell ref="A107:D10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zoomScale="80" zoomScaleNormal="80" workbookViewId="0">
      <selection activeCell="C84" sqref="C84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11</v>
      </c>
    </row>
    <row r="4" spans="1:10" x14ac:dyDescent="0.25">
      <c r="A4" s="121" t="s">
        <v>12</v>
      </c>
      <c r="B4" s="121"/>
      <c r="C4" s="121"/>
      <c r="D4" s="121"/>
      <c r="F4" s="7" t="s">
        <v>25</v>
      </c>
      <c r="I4" s="1" t="s">
        <v>3</v>
      </c>
      <c r="J4" s="7" t="s">
        <v>315</v>
      </c>
    </row>
    <row r="5" spans="1:10" ht="60" x14ac:dyDescent="0.25">
      <c r="A5" s="60" t="s">
        <v>0</v>
      </c>
      <c r="B5" s="28" t="s">
        <v>325</v>
      </c>
      <c r="C5" s="28" t="s">
        <v>24</v>
      </c>
      <c r="D5" s="28" t="s">
        <v>17</v>
      </c>
    </row>
    <row r="6" spans="1:10" x14ac:dyDescent="0.25">
      <c r="A6" s="31">
        <v>1995</v>
      </c>
      <c r="B6" s="58">
        <f>'Export '!C2</f>
        <v>2358.1790000000001</v>
      </c>
      <c r="C6" s="33">
        <v>37472184</v>
      </c>
      <c r="D6" s="57">
        <f t="shared" ref="D6:D26" si="0">(B6*1000/C6)</f>
        <v>6.2931453368183718E-2</v>
      </c>
    </row>
    <row r="7" spans="1:10" x14ac:dyDescent="0.25">
      <c r="A7" s="32">
        <v>1996</v>
      </c>
      <c r="B7" s="58">
        <f>'Export '!C3</f>
        <v>15290.669</v>
      </c>
      <c r="C7" s="34">
        <v>38068050</v>
      </c>
      <c r="D7" s="57">
        <f t="shared" si="0"/>
        <v>0.40166672577134893</v>
      </c>
    </row>
    <row r="8" spans="1:10" x14ac:dyDescent="0.25">
      <c r="A8" s="31">
        <v>1997</v>
      </c>
      <c r="B8" s="58">
        <f>'Export '!C4</f>
        <v>5536.67</v>
      </c>
      <c r="C8" s="33">
        <v>38635691</v>
      </c>
      <c r="D8" s="57">
        <f t="shared" si="0"/>
        <v>0.14330454190660133</v>
      </c>
    </row>
    <row r="9" spans="1:10" x14ac:dyDescent="0.25">
      <c r="A9" s="32">
        <v>1998</v>
      </c>
      <c r="B9" s="58">
        <f>'Export '!C5</f>
        <v>5196.3090000000002</v>
      </c>
      <c r="C9" s="34">
        <v>39184456</v>
      </c>
      <c r="D9" s="57">
        <f t="shared" si="0"/>
        <v>0.13261148757558355</v>
      </c>
    </row>
    <row r="10" spans="1:10" x14ac:dyDescent="0.25">
      <c r="A10" s="31">
        <v>1999</v>
      </c>
      <c r="B10" s="58">
        <f>'Export '!C6</f>
        <v>668.70600000000002</v>
      </c>
      <c r="C10" s="33">
        <v>39730798</v>
      </c>
      <c r="D10" s="57">
        <f t="shared" si="0"/>
        <v>1.6830922953019974E-2</v>
      </c>
    </row>
    <row r="11" spans="1:10" x14ac:dyDescent="0.25">
      <c r="A11" s="32">
        <v>2000</v>
      </c>
      <c r="B11" s="58">
        <f>'Export '!C7</f>
        <v>17605.327000000001</v>
      </c>
      <c r="C11" s="34">
        <v>40295563</v>
      </c>
      <c r="D11" s="57">
        <f t="shared" si="0"/>
        <v>0.43690485227864911</v>
      </c>
    </row>
    <row r="12" spans="1:10" x14ac:dyDescent="0.25">
      <c r="A12" s="31">
        <v>2001</v>
      </c>
      <c r="B12" s="58">
        <f>'Export '!C8</f>
        <v>3064.924</v>
      </c>
      <c r="C12" s="33">
        <v>40813541</v>
      </c>
      <c r="D12" s="57">
        <f t="shared" si="0"/>
        <v>7.5095762947890263E-2</v>
      </c>
    </row>
    <row r="13" spans="1:10" x14ac:dyDescent="0.25">
      <c r="A13" s="32">
        <v>2002</v>
      </c>
      <c r="B13" s="58">
        <f>'Export '!C9</f>
        <v>4487.0519999999997</v>
      </c>
      <c r="C13" s="34">
        <v>41328824</v>
      </c>
      <c r="D13" s="57">
        <f t="shared" si="0"/>
        <v>0.10856955426556536</v>
      </c>
    </row>
    <row r="14" spans="1:10" x14ac:dyDescent="0.25">
      <c r="A14" s="31">
        <v>2003</v>
      </c>
      <c r="B14" s="58">
        <f>'Export '!C10</f>
        <v>19788.723000000002</v>
      </c>
      <c r="C14" s="33">
        <v>41848959</v>
      </c>
      <c r="D14" s="57">
        <f t="shared" si="0"/>
        <v>0.47286057939935855</v>
      </c>
    </row>
    <row r="15" spans="1:10" x14ac:dyDescent="0.25">
      <c r="A15" s="32">
        <v>2004</v>
      </c>
      <c r="B15" s="58">
        <f>'Export '!C11</f>
        <v>9137.0130000000008</v>
      </c>
      <c r="C15" s="34">
        <v>42368489</v>
      </c>
      <c r="D15" s="57">
        <f t="shared" si="0"/>
        <v>0.21565586160035113</v>
      </c>
    </row>
    <row r="16" spans="1:10" x14ac:dyDescent="0.25">
      <c r="A16" s="31">
        <v>2005</v>
      </c>
      <c r="B16" s="58">
        <f>'Export '!C12</f>
        <v>8662.0779999999995</v>
      </c>
      <c r="C16" s="33">
        <v>42888592</v>
      </c>
      <c r="D16" s="57">
        <f t="shared" si="0"/>
        <v>0.20196694729451597</v>
      </c>
    </row>
    <row r="17" spans="1:10" x14ac:dyDescent="0.25">
      <c r="A17" s="32">
        <v>2006</v>
      </c>
      <c r="B17" s="58">
        <f>'Export '!C13</f>
        <v>26957.163</v>
      </c>
      <c r="C17" s="34">
        <v>43405956</v>
      </c>
      <c r="D17" s="57">
        <f t="shared" si="0"/>
        <v>0.62104755854242677</v>
      </c>
    </row>
    <row r="18" spans="1:10" x14ac:dyDescent="0.25">
      <c r="A18" s="31">
        <v>2007</v>
      </c>
      <c r="B18" s="58">
        <f>'Export '!C14</f>
        <v>15495.832</v>
      </c>
      <c r="C18" s="33">
        <v>43926929</v>
      </c>
      <c r="D18" s="57">
        <f t="shared" si="0"/>
        <v>0.35276383650675874</v>
      </c>
    </row>
    <row r="19" spans="1:10" x14ac:dyDescent="0.25">
      <c r="A19" s="32">
        <v>2008</v>
      </c>
      <c r="B19" s="58">
        <f>'Export '!C15</f>
        <v>4538.6940000000004</v>
      </c>
      <c r="C19" s="34">
        <v>44451147</v>
      </c>
      <c r="D19" s="57">
        <f t="shared" si="0"/>
        <v>0.10210521676752234</v>
      </c>
    </row>
    <row r="20" spans="1:10" x14ac:dyDescent="0.25">
      <c r="A20" s="31">
        <v>2009</v>
      </c>
      <c r="B20" s="58">
        <f>'Export '!C16</f>
        <v>23512.376</v>
      </c>
      <c r="C20" s="33">
        <v>44978832</v>
      </c>
      <c r="D20" s="57">
        <f t="shared" si="0"/>
        <v>0.52274314281882639</v>
      </c>
    </row>
    <row r="21" spans="1:10" x14ac:dyDescent="0.25">
      <c r="A21" s="32">
        <v>2010</v>
      </c>
      <c r="B21" s="58">
        <f>'Export '!C17</f>
        <v>16530.881000000001</v>
      </c>
      <c r="C21" s="34">
        <v>45509584</v>
      </c>
      <c r="D21" s="57">
        <f t="shared" si="0"/>
        <v>0.36323955411238218</v>
      </c>
    </row>
    <row r="22" spans="1:10" x14ac:dyDescent="0.25">
      <c r="A22" s="31">
        <v>2011</v>
      </c>
      <c r="B22" s="58">
        <f>'Export '!C18</f>
        <v>40345.775000000001</v>
      </c>
      <c r="C22" s="33">
        <v>46044601</v>
      </c>
      <c r="D22" s="57">
        <f t="shared" si="0"/>
        <v>0.87623248163231993</v>
      </c>
    </row>
    <row r="23" spans="1:10" x14ac:dyDescent="0.25">
      <c r="A23" s="32">
        <v>2012</v>
      </c>
      <c r="B23" s="58">
        <f>'Export '!C19</f>
        <v>16355.771000000001</v>
      </c>
      <c r="C23" s="34">
        <v>46581823</v>
      </c>
      <c r="D23" s="57">
        <f t="shared" si="0"/>
        <v>0.35111916938072602</v>
      </c>
    </row>
    <row r="24" spans="1:10" x14ac:dyDescent="0.25">
      <c r="A24" s="31">
        <v>2013</v>
      </c>
      <c r="B24" s="58">
        <f>'Export '!C20</f>
        <v>22453.870999999999</v>
      </c>
      <c r="C24" s="33">
        <v>47121089</v>
      </c>
      <c r="D24" s="57">
        <f t="shared" si="0"/>
        <v>0.47651426307231565</v>
      </c>
    </row>
    <row r="25" spans="1:10" x14ac:dyDescent="0.25">
      <c r="A25" s="32">
        <v>2014</v>
      </c>
      <c r="B25" s="58">
        <f>'Export '!C21</f>
        <v>9014.9860000000008</v>
      </c>
      <c r="C25" s="34">
        <v>47661787</v>
      </c>
      <c r="D25" s="57">
        <f t="shared" si="0"/>
        <v>0.18914494330646897</v>
      </c>
    </row>
    <row r="26" spans="1:10" x14ac:dyDescent="0.25">
      <c r="A26" s="31">
        <v>2015</v>
      </c>
      <c r="B26" s="58">
        <f>'Export '!C22</f>
        <v>9178.1890000000003</v>
      </c>
      <c r="C26" s="33">
        <v>48203405</v>
      </c>
      <c r="D26" s="57">
        <f t="shared" si="0"/>
        <v>0.19040540808268627</v>
      </c>
    </row>
    <row r="27" spans="1:10" x14ac:dyDescent="0.25">
      <c r="A27" t="s">
        <v>39</v>
      </c>
    </row>
    <row r="30" spans="1:10" x14ac:dyDescent="0.25">
      <c r="A30" s="121" t="s">
        <v>13</v>
      </c>
      <c r="B30" s="121"/>
      <c r="C30" s="121"/>
      <c r="D30" s="121"/>
      <c r="F30" s="7" t="s">
        <v>26</v>
      </c>
      <c r="I30" s="1" t="s">
        <v>3</v>
      </c>
      <c r="J30" s="7" t="s">
        <v>27</v>
      </c>
    </row>
    <row r="31" spans="1:10" ht="60" x14ac:dyDescent="0.25">
      <c r="A31" s="60" t="s">
        <v>0</v>
      </c>
      <c r="B31" s="28" t="s">
        <v>14</v>
      </c>
      <c r="C31" s="28" t="s">
        <v>24</v>
      </c>
      <c r="D31" s="28" t="s">
        <v>57</v>
      </c>
    </row>
    <row r="32" spans="1:10" x14ac:dyDescent="0.25">
      <c r="A32" s="31">
        <v>1995</v>
      </c>
      <c r="B32" s="59">
        <f>'Import '!C2</f>
        <v>85076.902000000002</v>
      </c>
      <c r="C32" s="33">
        <v>37472184</v>
      </c>
      <c r="D32" s="56">
        <f t="shared" ref="D32:D52" si="1">(B32/C32)*1000</f>
        <v>2.2704014796682253</v>
      </c>
    </row>
    <row r="33" spans="1:4" x14ac:dyDescent="0.25">
      <c r="A33" s="32">
        <v>1996</v>
      </c>
      <c r="B33" s="59">
        <f>'Import '!C3</f>
        <v>82441.599000000002</v>
      </c>
      <c r="C33" s="34">
        <v>38068050</v>
      </c>
      <c r="D33" s="56">
        <f t="shared" si="1"/>
        <v>2.165637562207678</v>
      </c>
    </row>
    <row r="34" spans="1:4" x14ac:dyDescent="0.25">
      <c r="A34" s="31">
        <v>1997</v>
      </c>
      <c r="B34" s="59">
        <f>'Import '!C4</f>
        <v>83791.847999999998</v>
      </c>
      <c r="C34" s="33">
        <v>38635691</v>
      </c>
      <c r="D34" s="56">
        <f t="shared" si="1"/>
        <v>2.1687679405035101</v>
      </c>
    </row>
    <row r="35" spans="1:4" x14ac:dyDescent="0.25">
      <c r="A35" s="32">
        <v>1998</v>
      </c>
      <c r="B35" s="59">
        <f>'Import '!C5</f>
        <v>74108.035000000003</v>
      </c>
      <c r="C35" s="34">
        <v>39184456</v>
      </c>
      <c r="D35" s="56">
        <f t="shared" si="1"/>
        <v>1.891261039836817</v>
      </c>
    </row>
    <row r="36" spans="1:4" x14ac:dyDescent="0.25">
      <c r="A36" s="31">
        <v>1999</v>
      </c>
      <c r="B36" s="59">
        <f>'Import '!C6</f>
        <v>55960.313000000002</v>
      </c>
      <c r="C36" s="33">
        <v>39730798</v>
      </c>
      <c r="D36" s="56">
        <f t="shared" si="1"/>
        <v>1.4084870130219886</v>
      </c>
    </row>
    <row r="37" spans="1:4" x14ac:dyDescent="0.25">
      <c r="A37" s="32">
        <v>2000</v>
      </c>
      <c r="B37" s="59">
        <f>'Import '!C7</f>
        <v>62098.982000000004</v>
      </c>
      <c r="C37" s="34">
        <v>40295563</v>
      </c>
      <c r="D37" s="56">
        <f t="shared" si="1"/>
        <v>1.5410873400627261</v>
      </c>
    </row>
    <row r="38" spans="1:4" x14ac:dyDescent="0.25">
      <c r="A38" s="31">
        <v>2001</v>
      </c>
      <c r="B38" s="59">
        <f>'Import '!C8</f>
        <v>53364.997000000003</v>
      </c>
      <c r="C38" s="33">
        <v>40813541</v>
      </c>
      <c r="D38" s="56">
        <f t="shared" si="1"/>
        <v>1.3075316596518789</v>
      </c>
    </row>
    <row r="39" spans="1:4" x14ac:dyDescent="0.25">
      <c r="A39" s="32">
        <v>2002</v>
      </c>
      <c r="B39" s="59">
        <f>'Import '!C9</f>
        <v>48926.294000000002</v>
      </c>
      <c r="C39" s="34">
        <v>41328824</v>
      </c>
      <c r="D39" s="56">
        <f t="shared" si="1"/>
        <v>1.1838298133041483</v>
      </c>
    </row>
    <row r="40" spans="1:4" x14ac:dyDescent="0.25">
      <c r="A40" s="31">
        <v>2003</v>
      </c>
      <c r="B40" s="59">
        <f>'Import '!C10</f>
        <v>50120.567999999999</v>
      </c>
      <c r="C40" s="33">
        <v>41848959</v>
      </c>
      <c r="D40" s="56">
        <f t="shared" si="1"/>
        <v>1.1976538771251155</v>
      </c>
    </row>
    <row r="41" spans="1:4" x14ac:dyDescent="0.25">
      <c r="A41" s="32">
        <v>2004</v>
      </c>
      <c r="B41" s="59">
        <f>'Import '!C11</f>
        <v>59161.743999999999</v>
      </c>
      <c r="C41" s="34">
        <v>42368489</v>
      </c>
      <c r="D41" s="56">
        <f t="shared" si="1"/>
        <v>1.3963619047164981</v>
      </c>
    </row>
    <row r="42" spans="1:4" x14ac:dyDescent="0.25">
      <c r="A42" s="31">
        <v>2005</v>
      </c>
      <c r="B42" s="59">
        <f>'Import '!C12</f>
        <v>64472.858999999997</v>
      </c>
      <c r="C42" s="33">
        <v>42888592</v>
      </c>
      <c r="D42" s="56">
        <f t="shared" si="1"/>
        <v>1.5032635951303788</v>
      </c>
    </row>
    <row r="43" spans="1:4" x14ac:dyDescent="0.25">
      <c r="A43" s="32">
        <v>2006</v>
      </c>
      <c r="B43" s="59">
        <f>'Import '!C13</f>
        <v>66259.135999999999</v>
      </c>
      <c r="C43" s="34">
        <v>43405956</v>
      </c>
      <c r="D43" s="56">
        <f t="shared" si="1"/>
        <v>1.5264987136788324</v>
      </c>
    </row>
    <row r="44" spans="1:4" x14ac:dyDescent="0.25">
      <c r="A44" s="31">
        <v>2007</v>
      </c>
      <c r="B44" s="59">
        <f>'Import '!C14</f>
        <v>76008.356</v>
      </c>
      <c r="C44" s="33">
        <v>43926929</v>
      </c>
      <c r="D44" s="56">
        <f t="shared" si="1"/>
        <v>1.7303362135786911</v>
      </c>
    </row>
    <row r="45" spans="1:4" x14ac:dyDescent="0.25">
      <c r="A45" s="32">
        <v>2008</v>
      </c>
      <c r="B45" s="59">
        <f>'Import '!C15</f>
        <v>85155.763999999996</v>
      </c>
      <c r="C45" s="34">
        <v>44451147</v>
      </c>
      <c r="D45" s="56">
        <f t="shared" si="1"/>
        <v>1.9157157856916491</v>
      </c>
    </row>
    <row r="46" spans="1:4" x14ac:dyDescent="0.25">
      <c r="A46" s="31">
        <v>2009</v>
      </c>
      <c r="B46" s="59">
        <f>'Import '!C16</f>
        <v>58052.474999999999</v>
      </c>
      <c r="C46" s="33">
        <v>44978832</v>
      </c>
      <c r="D46" s="56">
        <f t="shared" si="1"/>
        <v>1.2906621274647594</v>
      </c>
    </row>
    <row r="47" spans="1:4" x14ac:dyDescent="0.25">
      <c r="A47" s="32">
        <v>2010</v>
      </c>
      <c r="B47" s="59">
        <f>'Import '!C17</f>
        <v>88558.326000000001</v>
      </c>
      <c r="C47" s="34">
        <v>45509584</v>
      </c>
      <c r="D47" s="56">
        <f t="shared" si="1"/>
        <v>1.945926950244151</v>
      </c>
    </row>
    <row r="48" spans="1:4" x14ac:dyDescent="0.25">
      <c r="A48" s="31">
        <v>2011</v>
      </c>
      <c r="B48" s="59">
        <f>'Import '!C18</f>
        <v>97953.824999999997</v>
      </c>
      <c r="C48" s="33">
        <v>46044601</v>
      </c>
      <c r="D48" s="56">
        <f t="shared" si="1"/>
        <v>2.1273683096960707</v>
      </c>
    </row>
    <row r="49" spans="1:10" x14ac:dyDescent="0.25">
      <c r="A49" s="32">
        <v>2012</v>
      </c>
      <c r="B49" s="59">
        <f>'Import '!C19</f>
        <v>94941.046000000002</v>
      </c>
      <c r="C49" s="34">
        <v>46581823</v>
      </c>
      <c r="D49" s="56">
        <f t="shared" si="1"/>
        <v>2.0381565143983309</v>
      </c>
    </row>
    <row r="50" spans="1:10" x14ac:dyDescent="0.25">
      <c r="A50" s="31">
        <v>2013</v>
      </c>
      <c r="B50" s="59">
        <f>'Import '!C20</f>
        <v>95400.282000000007</v>
      </c>
      <c r="C50" s="33">
        <v>47121089</v>
      </c>
      <c r="D50" s="56">
        <f t="shared" si="1"/>
        <v>2.0245771909049046</v>
      </c>
    </row>
    <row r="51" spans="1:10" x14ac:dyDescent="0.25">
      <c r="A51" s="32">
        <v>2014</v>
      </c>
      <c r="B51" s="59">
        <f>'Import '!C21</f>
        <v>85265.054000000004</v>
      </c>
      <c r="C51" s="34">
        <v>47661787</v>
      </c>
      <c r="D51" s="56">
        <f t="shared" si="1"/>
        <v>1.7889604936550114</v>
      </c>
    </row>
    <row r="52" spans="1:10" x14ac:dyDescent="0.25">
      <c r="A52" s="31">
        <v>2015</v>
      </c>
      <c r="B52" s="59">
        <f>'Import '!C22</f>
        <v>78400.228000000003</v>
      </c>
      <c r="C52" s="33">
        <v>48203405</v>
      </c>
      <c r="D52" s="56">
        <f t="shared" si="1"/>
        <v>1.6264458496241085</v>
      </c>
    </row>
    <row r="53" spans="1:10" x14ac:dyDescent="0.25">
      <c r="A53" t="s">
        <v>39</v>
      </c>
    </row>
    <row r="55" spans="1:10" x14ac:dyDescent="0.25">
      <c r="A55" s="121" t="s">
        <v>22</v>
      </c>
      <c r="B55" s="121"/>
      <c r="C55" s="121"/>
      <c r="D55" s="121"/>
      <c r="F55" s="7" t="s">
        <v>29</v>
      </c>
      <c r="I55" s="1" t="s">
        <v>3</v>
      </c>
      <c r="J55" s="7" t="s">
        <v>28</v>
      </c>
    </row>
    <row r="56" spans="1:10" ht="75" x14ac:dyDescent="0.25">
      <c r="A56" s="60" t="s">
        <v>0</v>
      </c>
      <c r="B56" s="28" t="s">
        <v>23</v>
      </c>
      <c r="C56" s="28" t="s">
        <v>24</v>
      </c>
      <c r="D56" s="28" t="s">
        <v>58</v>
      </c>
    </row>
    <row r="57" spans="1:10" x14ac:dyDescent="0.25">
      <c r="A57" s="31">
        <v>1995</v>
      </c>
      <c r="B57" s="59">
        <f>B6+B32</f>
        <v>87435.081000000006</v>
      </c>
      <c r="C57" s="33">
        <v>37472184</v>
      </c>
      <c r="D57" s="29">
        <f>(B57/C57)*1000</f>
        <v>2.3333329330364094</v>
      </c>
    </row>
    <row r="58" spans="1:10" x14ac:dyDescent="0.25">
      <c r="A58" s="32">
        <v>1996</v>
      </c>
      <c r="B58" s="59">
        <f t="shared" ref="B58:B77" si="2">B7+B33</f>
        <v>97732.267999999996</v>
      </c>
      <c r="C58" s="34">
        <v>38068050</v>
      </c>
      <c r="D58" s="29">
        <f t="shared" ref="D58:D77" si="3">(B58/C58)*1000</f>
        <v>2.5673042879790269</v>
      </c>
    </row>
    <row r="59" spans="1:10" x14ac:dyDescent="0.25">
      <c r="A59" s="31">
        <v>1997</v>
      </c>
      <c r="B59" s="59">
        <f t="shared" si="2"/>
        <v>89328.517999999996</v>
      </c>
      <c r="C59" s="33">
        <v>38635691</v>
      </c>
      <c r="D59" s="29">
        <f t="shared" si="3"/>
        <v>2.3120724824101115</v>
      </c>
    </row>
    <row r="60" spans="1:10" x14ac:dyDescent="0.25">
      <c r="A60" s="32">
        <v>1998</v>
      </c>
      <c r="B60" s="59">
        <f t="shared" si="2"/>
        <v>79304.343999999997</v>
      </c>
      <c r="C60" s="34">
        <v>39184456</v>
      </c>
      <c r="D60" s="29">
        <f t="shared" si="3"/>
        <v>2.0238725274124008</v>
      </c>
    </row>
    <row r="61" spans="1:10" x14ac:dyDescent="0.25">
      <c r="A61" s="31">
        <v>1999</v>
      </c>
      <c r="B61" s="59">
        <f t="shared" si="2"/>
        <v>56629.019</v>
      </c>
      <c r="C61" s="33">
        <v>39730798</v>
      </c>
      <c r="D61" s="29">
        <f t="shared" si="3"/>
        <v>1.4253179359750086</v>
      </c>
    </row>
    <row r="62" spans="1:10" x14ac:dyDescent="0.25">
      <c r="A62" s="32">
        <v>2000</v>
      </c>
      <c r="B62" s="59">
        <f t="shared" si="2"/>
        <v>79704.309000000008</v>
      </c>
      <c r="C62" s="34">
        <v>40295563</v>
      </c>
      <c r="D62" s="29">
        <f t="shared" si="3"/>
        <v>1.9779921923413755</v>
      </c>
    </row>
    <row r="63" spans="1:10" x14ac:dyDescent="0.25">
      <c r="A63" s="31">
        <v>2001</v>
      </c>
      <c r="B63" s="59">
        <f t="shared" si="2"/>
        <v>56429.921000000002</v>
      </c>
      <c r="C63" s="33">
        <v>40813541</v>
      </c>
      <c r="D63" s="29">
        <f t="shared" si="3"/>
        <v>1.3826274225997692</v>
      </c>
    </row>
    <row r="64" spans="1:10" x14ac:dyDescent="0.25">
      <c r="A64" s="32">
        <v>2002</v>
      </c>
      <c r="B64" s="59">
        <f t="shared" si="2"/>
        <v>53413.346000000005</v>
      </c>
      <c r="C64" s="34">
        <v>41328824</v>
      </c>
      <c r="D64" s="29">
        <f t="shared" si="3"/>
        <v>1.2923993675697136</v>
      </c>
    </row>
    <row r="65" spans="1:4" x14ac:dyDescent="0.25">
      <c r="A65" s="31">
        <v>2003</v>
      </c>
      <c r="B65" s="59">
        <f t="shared" si="2"/>
        <v>69909.290999999997</v>
      </c>
      <c r="C65" s="33">
        <v>41848959</v>
      </c>
      <c r="D65" s="29">
        <f t="shared" si="3"/>
        <v>1.6705144565244741</v>
      </c>
    </row>
    <row r="66" spans="1:4" x14ac:dyDescent="0.25">
      <c r="A66" s="32">
        <v>2004</v>
      </c>
      <c r="B66" s="59">
        <f t="shared" si="2"/>
        <v>68298.756999999998</v>
      </c>
      <c r="C66" s="34">
        <v>42368489</v>
      </c>
      <c r="D66" s="29">
        <f t="shared" si="3"/>
        <v>1.6120177663168493</v>
      </c>
    </row>
    <row r="67" spans="1:4" x14ac:dyDescent="0.25">
      <c r="A67" s="31">
        <v>2005</v>
      </c>
      <c r="B67" s="59">
        <f t="shared" si="2"/>
        <v>73134.936999999991</v>
      </c>
      <c r="C67" s="33">
        <v>42888592</v>
      </c>
      <c r="D67" s="29">
        <f t="shared" si="3"/>
        <v>1.7052305424248946</v>
      </c>
    </row>
    <row r="68" spans="1:4" x14ac:dyDescent="0.25">
      <c r="A68" s="32">
        <v>2006</v>
      </c>
      <c r="B68" s="59">
        <f t="shared" si="2"/>
        <v>93216.298999999999</v>
      </c>
      <c r="C68" s="34">
        <v>43405956</v>
      </c>
      <c r="D68" s="29">
        <f t="shared" si="3"/>
        <v>2.147546272221259</v>
      </c>
    </row>
    <row r="69" spans="1:4" x14ac:dyDescent="0.25">
      <c r="A69" s="31">
        <v>2007</v>
      </c>
      <c r="B69" s="59">
        <f t="shared" si="2"/>
        <v>91504.187999999995</v>
      </c>
      <c r="C69" s="33">
        <v>43926929</v>
      </c>
      <c r="D69" s="29">
        <f t="shared" si="3"/>
        <v>2.0831000500854495</v>
      </c>
    </row>
    <row r="70" spans="1:4" x14ac:dyDescent="0.25">
      <c r="A70" s="32">
        <v>2008</v>
      </c>
      <c r="B70" s="59">
        <f t="shared" si="2"/>
        <v>89694.457999999999</v>
      </c>
      <c r="C70" s="34">
        <v>44451147</v>
      </c>
      <c r="D70" s="29">
        <f t="shared" si="3"/>
        <v>2.0178210024591716</v>
      </c>
    </row>
    <row r="71" spans="1:4" x14ac:dyDescent="0.25">
      <c r="A71" s="31">
        <v>2009</v>
      </c>
      <c r="B71" s="59">
        <f t="shared" si="2"/>
        <v>81564.850999999995</v>
      </c>
      <c r="C71" s="33">
        <v>44978832</v>
      </c>
      <c r="D71" s="29">
        <f t="shared" si="3"/>
        <v>1.8134052702835859</v>
      </c>
    </row>
    <row r="72" spans="1:4" x14ac:dyDescent="0.25">
      <c r="A72" s="32">
        <v>2010</v>
      </c>
      <c r="B72" s="59">
        <f t="shared" si="2"/>
        <v>105089.20699999999</v>
      </c>
      <c r="C72" s="34">
        <v>45509584</v>
      </c>
      <c r="D72" s="29">
        <f t="shared" si="3"/>
        <v>2.3091665043565328</v>
      </c>
    </row>
    <row r="73" spans="1:4" x14ac:dyDescent="0.25">
      <c r="A73" s="31">
        <v>2011</v>
      </c>
      <c r="B73" s="59">
        <f t="shared" si="2"/>
        <v>138299.6</v>
      </c>
      <c r="C73" s="33">
        <v>46044601</v>
      </c>
      <c r="D73" s="29">
        <f t="shared" si="3"/>
        <v>3.0036007913283909</v>
      </c>
    </row>
    <row r="74" spans="1:4" x14ac:dyDescent="0.25">
      <c r="A74" s="32">
        <v>2012</v>
      </c>
      <c r="B74" s="59">
        <f t="shared" si="2"/>
        <v>111296.81700000001</v>
      </c>
      <c r="C74" s="34">
        <v>46581823</v>
      </c>
      <c r="D74" s="29">
        <f t="shared" si="3"/>
        <v>2.389275683779057</v>
      </c>
    </row>
    <row r="75" spans="1:4" x14ac:dyDescent="0.25">
      <c r="A75" s="31">
        <v>2013</v>
      </c>
      <c r="B75" s="59">
        <f t="shared" si="2"/>
        <v>117854.15300000001</v>
      </c>
      <c r="C75" s="33">
        <v>47121089</v>
      </c>
      <c r="D75" s="29">
        <f t="shared" si="3"/>
        <v>2.5010914539772204</v>
      </c>
    </row>
    <row r="76" spans="1:4" x14ac:dyDescent="0.25">
      <c r="A76" s="32">
        <v>2014</v>
      </c>
      <c r="B76" s="59">
        <f t="shared" si="2"/>
        <v>94280.040000000008</v>
      </c>
      <c r="C76" s="34">
        <v>47661787</v>
      </c>
      <c r="D76" s="29">
        <f t="shared" si="3"/>
        <v>1.9781054369614803</v>
      </c>
    </row>
    <row r="77" spans="1:4" x14ac:dyDescent="0.25">
      <c r="A77" s="31">
        <v>2015</v>
      </c>
      <c r="B77" s="59">
        <f t="shared" si="2"/>
        <v>87578.417000000001</v>
      </c>
      <c r="C77" s="33">
        <v>48203405</v>
      </c>
      <c r="D77" s="29">
        <f t="shared" si="3"/>
        <v>1.8168512577067948</v>
      </c>
    </row>
    <row r="78" spans="1:4" x14ac:dyDescent="0.25">
      <c r="A78" t="s">
        <v>39</v>
      </c>
    </row>
    <row r="83" spans="1:11" x14ac:dyDescent="0.25">
      <c r="A83" s="121" t="s">
        <v>316</v>
      </c>
      <c r="B83" s="121"/>
      <c r="C83" s="121"/>
      <c r="D83" s="121"/>
      <c r="G83" s="7" t="s">
        <v>25</v>
      </c>
      <c r="J83" s="1" t="s">
        <v>3</v>
      </c>
      <c r="K83" s="7" t="s">
        <v>317</v>
      </c>
    </row>
    <row r="84" spans="1:11" ht="60" x14ac:dyDescent="0.25">
      <c r="A84" s="60" t="s">
        <v>0</v>
      </c>
      <c r="B84" s="28" t="s">
        <v>1</v>
      </c>
      <c r="C84" s="28" t="s">
        <v>318</v>
      </c>
      <c r="D84" s="28" t="s">
        <v>17</v>
      </c>
    </row>
    <row r="85" spans="1:11" x14ac:dyDescent="0.25">
      <c r="A85" s="31">
        <v>1995</v>
      </c>
      <c r="B85" s="59">
        <f t="shared" ref="B85:B105" si="4">B32</f>
        <v>85076.902000000002</v>
      </c>
      <c r="C85" s="33">
        <f ca="1">' Per Cápita 2'!C136</f>
        <v>29354000</v>
      </c>
      <c r="D85" s="52">
        <f ca="1">(B85/C85)*1000</f>
        <v>2.8983069428357293</v>
      </c>
    </row>
    <row r="86" spans="1:11" x14ac:dyDescent="0.25">
      <c r="A86" s="32">
        <v>1996</v>
      </c>
      <c r="B86" s="59">
        <f t="shared" si="4"/>
        <v>82441.599000000002</v>
      </c>
      <c r="C86" s="33">
        <f>' Per Cápita 1'!C84</f>
        <v>29671900</v>
      </c>
      <c r="D86" s="52">
        <f t="shared" ref="D86:D105" si="5">(B86/C86)*1000</f>
        <v>2.7784401740367146</v>
      </c>
    </row>
    <row r="87" spans="1:11" x14ac:dyDescent="0.25">
      <c r="A87" s="31">
        <v>1997</v>
      </c>
      <c r="B87" s="59">
        <f t="shared" si="4"/>
        <v>83791.847999999998</v>
      </c>
      <c r="C87" s="33">
        <f>' Per Cápita 1'!C85</f>
        <v>29987200</v>
      </c>
      <c r="D87" s="52">
        <f t="shared" si="5"/>
        <v>2.7942538149610501</v>
      </c>
    </row>
    <row r="88" spans="1:11" x14ac:dyDescent="0.25">
      <c r="A88" s="32">
        <v>1998</v>
      </c>
      <c r="B88" s="59">
        <f t="shared" si="4"/>
        <v>74108.035000000003</v>
      </c>
      <c r="C88" s="33">
        <f>' Per Cápita 1'!C86</f>
        <v>30247900</v>
      </c>
      <c r="D88" s="52">
        <f t="shared" si="5"/>
        <v>2.4500224808995004</v>
      </c>
    </row>
    <row r="89" spans="1:11" x14ac:dyDescent="0.25">
      <c r="A89" s="31">
        <v>1999</v>
      </c>
      <c r="B89" s="59">
        <f t="shared" si="4"/>
        <v>55960.313000000002</v>
      </c>
      <c r="C89" s="33">
        <f>' Per Cápita 1'!C87</f>
        <v>30499200</v>
      </c>
      <c r="D89" s="52">
        <f t="shared" si="5"/>
        <v>1.8348124868849018</v>
      </c>
    </row>
    <row r="90" spans="1:11" x14ac:dyDescent="0.25">
      <c r="A90" s="32">
        <v>2000</v>
      </c>
      <c r="B90" s="59">
        <f t="shared" si="4"/>
        <v>62098.982000000004</v>
      </c>
      <c r="C90" s="33">
        <f>' Per Cápita 1'!C88</f>
        <v>30769700</v>
      </c>
      <c r="D90" s="52">
        <f t="shared" si="5"/>
        <v>2.018186137661401</v>
      </c>
    </row>
    <row r="91" spans="1:11" x14ac:dyDescent="0.25">
      <c r="A91" s="31">
        <v>2001</v>
      </c>
      <c r="B91" s="59">
        <f t="shared" si="4"/>
        <v>53364.997000000003</v>
      </c>
      <c r="C91" s="33">
        <f>' Per Cápita 1'!C89</f>
        <v>31081900</v>
      </c>
      <c r="D91" s="52">
        <f t="shared" si="5"/>
        <v>1.7169155360515285</v>
      </c>
    </row>
    <row r="92" spans="1:11" x14ac:dyDescent="0.25">
      <c r="A92" s="32">
        <v>2002</v>
      </c>
      <c r="B92" s="59">
        <f t="shared" si="4"/>
        <v>48926.294000000002</v>
      </c>
      <c r="C92" s="33">
        <f>' Per Cápita 1'!C90</f>
        <v>31362000</v>
      </c>
      <c r="D92" s="52">
        <f t="shared" si="5"/>
        <v>1.5600501881257574</v>
      </c>
    </row>
    <row r="93" spans="1:11" x14ac:dyDescent="0.25">
      <c r="A93" s="31">
        <v>2003</v>
      </c>
      <c r="B93" s="59">
        <f t="shared" si="4"/>
        <v>50120.567999999999</v>
      </c>
      <c r="C93" s="33">
        <f>' Per Cápita 1'!C91</f>
        <v>31676000</v>
      </c>
      <c r="D93" s="52">
        <f t="shared" si="5"/>
        <v>1.5822884202550827</v>
      </c>
    </row>
    <row r="94" spans="1:11" x14ac:dyDescent="0.25">
      <c r="A94" s="32">
        <v>2004</v>
      </c>
      <c r="B94" s="59">
        <f t="shared" si="4"/>
        <v>59161.743999999999</v>
      </c>
      <c r="C94" s="33">
        <f>' Per Cápita 1'!C92</f>
        <v>31995000</v>
      </c>
      <c r="D94" s="52">
        <f t="shared" si="5"/>
        <v>1.8490934208470071</v>
      </c>
    </row>
    <row r="95" spans="1:11" x14ac:dyDescent="0.25">
      <c r="A95" s="31">
        <v>2005</v>
      </c>
      <c r="B95" s="59">
        <f t="shared" si="4"/>
        <v>64472.858999999997</v>
      </c>
      <c r="C95" s="33">
        <f>' Per Cápita 1'!C93</f>
        <v>32312000</v>
      </c>
      <c r="D95" s="52">
        <f t="shared" si="5"/>
        <v>1.9953224498638276</v>
      </c>
    </row>
    <row r="96" spans="1:11" x14ac:dyDescent="0.25">
      <c r="A96" s="32">
        <v>2006</v>
      </c>
      <c r="B96" s="59">
        <f t="shared" si="4"/>
        <v>66259.135999999999</v>
      </c>
      <c r="C96" s="33">
        <f>' Per Cápita 1'!C94</f>
        <v>32570505</v>
      </c>
      <c r="D96" s="52">
        <f t="shared" si="5"/>
        <v>2.0343294032438242</v>
      </c>
    </row>
    <row r="97" spans="1:11" x14ac:dyDescent="0.25">
      <c r="A97" s="31">
        <v>2007</v>
      </c>
      <c r="B97" s="59">
        <f t="shared" si="4"/>
        <v>76008.356</v>
      </c>
      <c r="C97" s="33">
        <f>' Per Cápita 1'!C95</f>
        <v>32887928</v>
      </c>
      <c r="D97" s="52">
        <f t="shared" si="5"/>
        <v>2.311132400922308</v>
      </c>
    </row>
    <row r="98" spans="1:11" x14ac:dyDescent="0.25">
      <c r="A98" s="32">
        <v>2008</v>
      </c>
      <c r="B98" s="59">
        <f t="shared" si="4"/>
        <v>85155.763999999996</v>
      </c>
      <c r="C98" s="33">
        <f>' Per Cápita 1'!C96</f>
        <v>33245773</v>
      </c>
      <c r="D98" s="52">
        <f t="shared" si="5"/>
        <v>2.561401234376472</v>
      </c>
    </row>
    <row r="99" spans="1:11" x14ac:dyDescent="0.25">
      <c r="A99" s="31">
        <v>2009</v>
      </c>
      <c r="B99" s="59">
        <f t="shared" si="4"/>
        <v>58052.474999999999</v>
      </c>
      <c r="C99" s="33">
        <f>' Per Cápita 1'!C97</f>
        <v>33628571</v>
      </c>
      <c r="D99" s="52">
        <f t="shared" si="5"/>
        <v>1.7262843253137339</v>
      </c>
    </row>
    <row r="100" spans="1:11" x14ac:dyDescent="0.25">
      <c r="A100" s="32">
        <v>2010</v>
      </c>
      <c r="B100" s="59">
        <f t="shared" si="4"/>
        <v>88558.326000000001</v>
      </c>
      <c r="C100" s="33">
        <f>' Per Cápita 1'!C98</f>
        <v>34005274</v>
      </c>
      <c r="D100" s="52">
        <f t="shared" si="5"/>
        <v>2.6042526815105207</v>
      </c>
    </row>
    <row r="101" spans="1:11" x14ac:dyDescent="0.25">
      <c r="A101" s="31">
        <v>2011</v>
      </c>
      <c r="B101" s="59">
        <f t="shared" si="4"/>
        <v>97953.824999999997</v>
      </c>
      <c r="C101" s="33">
        <f>' Per Cápita 1'!C99</f>
        <v>34342780</v>
      </c>
      <c r="D101" s="52">
        <f t="shared" si="5"/>
        <v>2.8522392479583774</v>
      </c>
    </row>
    <row r="102" spans="1:11" x14ac:dyDescent="0.25">
      <c r="A102" s="32">
        <v>2012</v>
      </c>
      <c r="B102" s="59">
        <f t="shared" si="4"/>
        <v>94941.046000000002</v>
      </c>
      <c r="C102" s="33">
        <f>' Per Cápita 1'!C100</f>
        <v>34751476</v>
      </c>
      <c r="D102" s="52">
        <f t="shared" si="5"/>
        <v>2.7320003904294596</v>
      </c>
    </row>
    <row r="103" spans="1:11" x14ac:dyDescent="0.25">
      <c r="A103" s="31">
        <v>2013</v>
      </c>
      <c r="B103" s="59">
        <f t="shared" si="4"/>
        <v>95400.282000000007</v>
      </c>
      <c r="C103" s="33">
        <f>' Per Cápita 1'!C101</f>
        <v>35155499</v>
      </c>
      <c r="D103" s="52">
        <f t="shared" si="5"/>
        <v>2.7136659900631765</v>
      </c>
    </row>
    <row r="104" spans="1:11" x14ac:dyDescent="0.25">
      <c r="A104" s="32">
        <v>2014</v>
      </c>
      <c r="B104" s="59">
        <f t="shared" si="4"/>
        <v>85265.054000000004</v>
      </c>
      <c r="C104" s="33">
        <f>' Per Cápita 1'!C102</f>
        <v>35543658</v>
      </c>
      <c r="D104" s="52">
        <f t="shared" si="5"/>
        <v>2.3988823547649485</v>
      </c>
    </row>
    <row r="105" spans="1:11" x14ac:dyDescent="0.25">
      <c r="A105" s="31">
        <v>2015</v>
      </c>
      <c r="B105" s="59">
        <f t="shared" si="4"/>
        <v>78400.228000000003</v>
      </c>
      <c r="C105" s="33">
        <f>' Per Cápita 1'!C103</f>
        <v>35851774</v>
      </c>
      <c r="D105" s="52">
        <f t="shared" si="5"/>
        <v>2.186787967591227</v>
      </c>
    </row>
    <row r="106" spans="1:11" x14ac:dyDescent="0.25">
      <c r="A106" t="s">
        <v>34</v>
      </c>
    </row>
    <row r="109" spans="1:11" x14ac:dyDescent="0.25">
      <c r="A109" s="121" t="s">
        <v>319</v>
      </c>
      <c r="B109" s="121"/>
      <c r="C109" s="121"/>
      <c r="D109" s="121"/>
      <c r="G109" s="7" t="s">
        <v>26</v>
      </c>
      <c r="J109" s="1" t="s">
        <v>3</v>
      </c>
      <c r="K109" s="7" t="s">
        <v>320</v>
      </c>
    </row>
    <row r="110" spans="1:11" ht="60" x14ac:dyDescent="0.25">
      <c r="A110" s="60" t="s">
        <v>0</v>
      </c>
      <c r="B110" s="28" t="s">
        <v>329</v>
      </c>
      <c r="C110" s="28" t="s">
        <v>318</v>
      </c>
      <c r="D110" s="28" t="s">
        <v>57</v>
      </c>
    </row>
    <row r="111" spans="1:11" x14ac:dyDescent="0.25">
      <c r="A111" s="31">
        <v>1995</v>
      </c>
      <c r="B111" s="53">
        <f t="shared" ref="B111:B131" si="6">B6</f>
        <v>2358.1790000000001</v>
      </c>
      <c r="C111" s="33">
        <f ca="1">C85</f>
        <v>29354000</v>
      </c>
      <c r="D111" s="56">
        <f t="shared" ref="D111:D131" ca="1" si="7">(B111*1000/C111)</f>
        <v>8.0335865640117188E-2</v>
      </c>
    </row>
    <row r="112" spans="1:11" x14ac:dyDescent="0.25">
      <c r="A112" s="32">
        <v>1996</v>
      </c>
      <c r="B112" s="53">
        <f t="shared" si="6"/>
        <v>15290.669</v>
      </c>
      <c r="C112" s="33">
        <f t="shared" ref="C112:C131" si="8">C86</f>
        <v>29671900</v>
      </c>
      <c r="D112" s="56">
        <f t="shared" si="7"/>
        <v>0.51532490335974446</v>
      </c>
    </row>
    <row r="113" spans="1:4" x14ac:dyDescent="0.25">
      <c r="A113" s="31">
        <v>1997</v>
      </c>
      <c r="B113" s="53">
        <f t="shared" si="6"/>
        <v>5536.67</v>
      </c>
      <c r="C113" s="33">
        <f t="shared" si="8"/>
        <v>29987200</v>
      </c>
      <c r="D113" s="56">
        <f t="shared" si="7"/>
        <v>0.18463444402945256</v>
      </c>
    </row>
    <row r="114" spans="1:4" x14ac:dyDescent="0.25">
      <c r="A114" s="32">
        <v>1998</v>
      </c>
      <c r="B114" s="53">
        <f t="shared" si="6"/>
        <v>5196.3090000000002</v>
      </c>
      <c r="C114" s="33">
        <f t="shared" si="8"/>
        <v>30247900</v>
      </c>
      <c r="D114" s="56">
        <f t="shared" si="7"/>
        <v>0.17179073588579702</v>
      </c>
    </row>
    <row r="115" spans="1:4" x14ac:dyDescent="0.25">
      <c r="A115" s="31">
        <v>1999</v>
      </c>
      <c r="B115" s="53">
        <f t="shared" si="6"/>
        <v>668.70600000000002</v>
      </c>
      <c r="C115" s="33">
        <f t="shared" si="8"/>
        <v>30499200</v>
      </c>
      <c r="D115" s="56">
        <f t="shared" si="7"/>
        <v>2.1925361976707587E-2</v>
      </c>
    </row>
    <row r="116" spans="1:4" x14ac:dyDescent="0.25">
      <c r="A116" s="32">
        <v>2000</v>
      </c>
      <c r="B116" s="53">
        <f t="shared" si="6"/>
        <v>17605.327000000001</v>
      </c>
      <c r="C116" s="33">
        <f t="shared" si="8"/>
        <v>30769700</v>
      </c>
      <c r="D116" s="56">
        <f t="shared" si="7"/>
        <v>0.57216440199286955</v>
      </c>
    </row>
    <row r="117" spans="1:4" x14ac:dyDescent="0.25">
      <c r="A117" s="31">
        <v>2001</v>
      </c>
      <c r="B117" s="53">
        <f t="shared" si="6"/>
        <v>3064.924</v>
      </c>
      <c r="C117" s="33">
        <f t="shared" si="8"/>
        <v>31081900</v>
      </c>
      <c r="D117" s="56">
        <f t="shared" si="7"/>
        <v>9.8608000154430719E-2</v>
      </c>
    </row>
    <row r="118" spans="1:4" x14ac:dyDescent="0.25">
      <c r="A118" s="32">
        <v>2002</v>
      </c>
      <c r="B118" s="53">
        <f t="shared" si="6"/>
        <v>4487.0519999999997</v>
      </c>
      <c r="C118" s="33">
        <f t="shared" si="8"/>
        <v>31362000</v>
      </c>
      <c r="D118" s="56">
        <f t="shared" si="7"/>
        <v>0.1430728907595179</v>
      </c>
    </row>
    <row r="119" spans="1:4" x14ac:dyDescent="0.25">
      <c r="A119" s="31">
        <v>2003</v>
      </c>
      <c r="B119" s="53">
        <f t="shared" si="6"/>
        <v>19788.723000000002</v>
      </c>
      <c r="C119" s="33">
        <f t="shared" si="8"/>
        <v>31676000</v>
      </c>
      <c r="D119" s="56">
        <f t="shared" si="7"/>
        <v>0.6247229132466221</v>
      </c>
    </row>
    <row r="120" spans="1:4" x14ac:dyDescent="0.25">
      <c r="A120" s="32">
        <v>2004</v>
      </c>
      <c r="B120" s="53">
        <f t="shared" si="6"/>
        <v>9137.0130000000008</v>
      </c>
      <c r="C120" s="33">
        <f t="shared" si="8"/>
        <v>31995000</v>
      </c>
      <c r="D120" s="56">
        <f t="shared" si="7"/>
        <v>0.28557627754336617</v>
      </c>
    </row>
    <row r="121" spans="1:4" x14ac:dyDescent="0.25">
      <c r="A121" s="31">
        <v>2005</v>
      </c>
      <c r="B121" s="53">
        <f t="shared" si="6"/>
        <v>8662.0779999999995</v>
      </c>
      <c r="C121" s="33">
        <f t="shared" si="8"/>
        <v>32312000</v>
      </c>
      <c r="D121" s="56">
        <f t="shared" si="7"/>
        <v>0.26807619460262438</v>
      </c>
    </row>
    <row r="122" spans="1:4" x14ac:dyDescent="0.25">
      <c r="A122" s="32">
        <v>2006</v>
      </c>
      <c r="B122" s="53">
        <f t="shared" si="6"/>
        <v>26957.163</v>
      </c>
      <c r="C122" s="33">
        <f t="shared" si="8"/>
        <v>32570505</v>
      </c>
      <c r="D122" s="56">
        <f t="shared" si="7"/>
        <v>0.82765566576262783</v>
      </c>
    </row>
    <row r="123" spans="1:4" x14ac:dyDescent="0.25">
      <c r="A123" s="31">
        <v>2007</v>
      </c>
      <c r="B123" s="53">
        <f t="shared" si="6"/>
        <v>15495.832</v>
      </c>
      <c r="C123" s="33">
        <f t="shared" si="8"/>
        <v>32887928</v>
      </c>
      <c r="D123" s="56">
        <f t="shared" si="7"/>
        <v>0.47117081988260251</v>
      </c>
    </row>
    <row r="124" spans="1:4" x14ac:dyDescent="0.25">
      <c r="A124" s="32">
        <v>2008</v>
      </c>
      <c r="B124" s="53">
        <f t="shared" si="6"/>
        <v>4538.6940000000004</v>
      </c>
      <c r="C124" s="33">
        <f t="shared" si="8"/>
        <v>33245773</v>
      </c>
      <c r="D124" s="56">
        <f t="shared" si="7"/>
        <v>0.13651943060550886</v>
      </c>
    </row>
    <row r="125" spans="1:4" x14ac:dyDescent="0.25">
      <c r="A125" s="31">
        <v>2009</v>
      </c>
      <c r="B125" s="53">
        <f t="shared" si="6"/>
        <v>23512.376</v>
      </c>
      <c r="C125" s="33">
        <f t="shared" si="8"/>
        <v>33628571</v>
      </c>
      <c r="D125" s="56">
        <f t="shared" si="7"/>
        <v>0.69917856456047445</v>
      </c>
    </row>
    <row r="126" spans="1:4" x14ac:dyDescent="0.25">
      <c r="A126" s="32">
        <v>2010</v>
      </c>
      <c r="B126" s="53">
        <f t="shared" si="6"/>
        <v>16530.881000000001</v>
      </c>
      <c r="C126" s="33">
        <f t="shared" si="8"/>
        <v>34005274</v>
      </c>
      <c r="D126" s="56">
        <f t="shared" si="7"/>
        <v>0.4861269754803329</v>
      </c>
    </row>
    <row r="127" spans="1:4" x14ac:dyDescent="0.25">
      <c r="A127" s="31">
        <v>2011</v>
      </c>
      <c r="B127" s="53">
        <f t="shared" si="6"/>
        <v>40345.775000000001</v>
      </c>
      <c r="C127" s="33">
        <f t="shared" si="8"/>
        <v>34342780</v>
      </c>
      <c r="D127" s="56">
        <f t="shared" si="7"/>
        <v>1.1747964200917922</v>
      </c>
    </row>
    <row r="128" spans="1:4" x14ac:dyDescent="0.25">
      <c r="A128" s="32">
        <v>2012</v>
      </c>
      <c r="B128" s="53">
        <f t="shared" si="6"/>
        <v>16355.771000000001</v>
      </c>
      <c r="C128" s="33">
        <f t="shared" si="8"/>
        <v>34751476</v>
      </c>
      <c r="D128" s="56">
        <f t="shared" si="7"/>
        <v>0.47064967830431143</v>
      </c>
    </row>
    <row r="129" spans="1:10" x14ac:dyDescent="0.25">
      <c r="A129" s="31">
        <v>2013</v>
      </c>
      <c r="B129" s="53">
        <f t="shared" si="6"/>
        <v>22453.870999999999</v>
      </c>
      <c r="C129" s="33">
        <f t="shared" si="8"/>
        <v>35155499</v>
      </c>
      <c r="D129" s="56">
        <f t="shared" si="7"/>
        <v>0.63870153002237284</v>
      </c>
    </row>
    <row r="130" spans="1:10" x14ac:dyDescent="0.25">
      <c r="A130" s="32">
        <v>2014</v>
      </c>
      <c r="B130" s="53">
        <f t="shared" si="6"/>
        <v>9014.9860000000008</v>
      </c>
      <c r="C130" s="33">
        <f t="shared" si="8"/>
        <v>35543658</v>
      </c>
      <c r="D130" s="56">
        <f t="shared" si="7"/>
        <v>0.25363135105565104</v>
      </c>
    </row>
    <row r="131" spans="1:10" x14ac:dyDescent="0.25">
      <c r="A131" s="31">
        <v>2015</v>
      </c>
      <c r="B131" s="53">
        <f t="shared" si="6"/>
        <v>9178.1890000000003</v>
      </c>
      <c r="C131" s="33">
        <f t="shared" si="8"/>
        <v>35851774</v>
      </c>
      <c r="D131" s="56">
        <f t="shared" si="7"/>
        <v>0.25600376148750686</v>
      </c>
    </row>
    <row r="132" spans="1:10" x14ac:dyDescent="0.25">
      <c r="A132" t="s">
        <v>34</v>
      </c>
    </row>
    <row r="134" spans="1:10" x14ac:dyDescent="0.25">
      <c r="A134" s="121" t="s">
        <v>322</v>
      </c>
      <c r="B134" s="121"/>
      <c r="C134" s="121"/>
      <c r="D134" s="121"/>
      <c r="F134" s="7" t="s">
        <v>29</v>
      </c>
      <c r="I134" s="1" t="s">
        <v>3</v>
      </c>
      <c r="J134" s="7" t="s">
        <v>323</v>
      </c>
    </row>
    <row r="135" spans="1:10" ht="75" x14ac:dyDescent="0.25">
      <c r="A135" s="60" t="s">
        <v>0</v>
      </c>
      <c r="B135" s="28" t="s">
        <v>324</v>
      </c>
      <c r="C135" s="28" t="s">
        <v>318</v>
      </c>
      <c r="D135" s="28" t="s">
        <v>58</v>
      </c>
    </row>
    <row r="136" spans="1:10" x14ac:dyDescent="0.25">
      <c r="A136" s="31">
        <v>1995</v>
      </c>
      <c r="B136" s="59">
        <f t="shared" ref="B136:B156" si="9">B57</f>
        <v>87435.081000000006</v>
      </c>
      <c r="C136" s="33">
        <f ca="1">C111</f>
        <v>29354000</v>
      </c>
      <c r="D136" s="56">
        <f ca="1">(B136/C136)*1000</f>
        <v>2.9786428084758465</v>
      </c>
    </row>
    <row r="137" spans="1:10" x14ac:dyDescent="0.25">
      <c r="A137" s="32">
        <v>1996</v>
      </c>
      <c r="B137" s="59">
        <f t="shared" si="9"/>
        <v>97732.267999999996</v>
      </c>
      <c r="C137" s="33">
        <f t="shared" ref="C137:C156" si="10">C112</f>
        <v>29671900</v>
      </c>
      <c r="D137" s="56">
        <f t="shared" ref="D137:D156" si="11">(B137/C137)*1000</f>
        <v>3.2937650773964591</v>
      </c>
    </row>
    <row r="138" spans="1:10" x14ac:dyDescent="0.25">
      <c r="A138" s="31">
        <v>1997</v>
      </c>
      <c r="B138" s="59">
        <f t="shared" si="9"/>
        <v>89328.517999999996</v>
      </c>
      <c r="C138" s="33">
        <f t="shared" si="10"/>
        <v>29987200</v>
      </c>
      <c r="D138" s="56">
        <f t="shared" si="11"/>
        <v>2.9788882589905024</v>
      </c>
    </row>
    <row r="139" spans="1:10" x14ac:dyDescent="0.25">
      <c r="A139" s="32">
        <v>1998</v>
      </c>
      <c r="B139" s="59">
        <f t="shared" si="9"/>
        <v>79304.343999999997</v>
      </c>
      <c r="C139" s="33">
        <f t="shared" si="10"/>
        <v>30247900</v>
      </c>
      <c r="D139" s="56">
        <f t="shared" si="11"/>
        <v>2.6218132167852972</v>
      </c>
    </row>
    <row r="140" spans="1:10" x14ac:dyDescent="0.25">
      <c r="A140" s="31">
        <v>1999</v>
      </c>
      <c r="B140" s="59">
        <f t="shared" si="9"/>
        <v>56629.019</v>
      </c>
      <c r="C140" s="33">
        <f t="shared" si="10"/>
        <v>30499200</v>
      </c>
      <c r="D140" s="56">
        <f t="shared" si="11"/>
        <v>1.8567378488616095</v>
      </c>
    </row>
    <row r="141" spans="1:10" x14ac:dyDescent="0.25">
      <c r="A141" s="32">
        <v>2000</v>
      </c>
      <c r="B141" s="59">
        <f t="shared" si="9"/>
        <v>79704.309000000008</v>
      </c>
      <c r="C141" s="33">
        <f t="shared" si="10"/>
        <v>30769700</v>
      </c>
      <c r="D141" s="56">
        <f t="shared" si="11"/>
        <v>2.5903505396542705</v>
      </c>
    </row>
    <row r="142" spans="1:10" x14ac:dyDescent="0.25">
      <c r="A142" s="31">
        <v>2001</v>
      </c>
      <c r="B142" s="59">
        <f t="shared" si="9"/>
        <v>56429.921000000002</v>
      </c>
      <c r="C142" s="33">
        <f t="shared" si="10"/>
        <v>31081900</v>
      </c>
      <c r="D142" s="56">
        <f t="shared" si="11"/>
        <v>1.815523536205959</v>
      </c>
    </row>
    <row r="143" spans="1:10" x14ac:dyDescent="0.25">
      <c r="A143" s="32">
        <v>2002</v>
      </c>
      <c r="B143" s="59">
        <f t="shared" si="9"/>
        <v>53413.346000000005</v>
      </c>
      <c r="C143" s="33">
        <f t="shared" si="10"/>
        <v>31362000</v>
      </c>
      <c r="D143" s="56">
        <f t="shared" si="11"/>
        <v>1.7031230788852751</v>
      </c>
    </row>
    <row r="144" spans="1:10" x14ac:dyDescent="0.25">
      <c r="A144" s="31">
        <v>2003</v>
      </c>
      <c r="B144" s="59">
        <f t="shared" si="9"/>
        <v>69909.290999999997</v>
      </c>
      <c r="C144" s="33">
        <f t="shared" si="10"/>
        <v>31676000</v>
      </c>
      <c r="D144" s="56">
        <f t="shared" si="11"/>
        <v>2.2070113335017045</v>
      </c>
    </row>
    <row r="145" spans="1:4" x14ac:dyDescent="0.25">
      <c r="A145" s="32">
        <v>2004</v>
      </c>
      <c r="B145" s="59">
        <f t="shared" si="9"/>
        <v>68298.756999999998</v>
      </c>
      <c r="C145" s="33">
        <f t="shared" si="10"/>
        <v>31995000</v>
      </c>
      <c r="D145" s="56">
        <f t="shared" si="11"/>
        <v>2.1346696983903732</v>
      </c>
    </row>
    <row r="146" spans="1:4" x14ac:dyDescent="0.25">
      <c r="A146" s="31">
        <v>2005</v>
      </c>
      <c r="B146" s="59">
        <f t="shared" si="9"/>
        <v>73134.936999999991</v>
      </c>
      <c r="C146" s="33">
        <f t="shared" si="10"/>
        <v>32312000</v>
      </c>
      <c r="D146" s="56">
        <f t="shared" si="11"/>
        <v>2.2633986444664518</v>
      </c>
    </row>
    <row r="147" spans="1:4" x14ac:dyDescent="0.25">
      <c r="A147" s="32">
        <v>2006</v>
      </c>
      <c r="B147" s="59">
        <f t="shared" si="9"/>
        <v>93216.298999999999</v>
      </c>
      <c r="C147" s="33">
        <f t="shared" si="10"/>
        <v>32570505</v>
      </c>
      <c r="D147" s="56">
        <f t="shared" si="11"/>
        <v>2.8619850690064519</v>
      </c>
    </row>
    <row r="148" spans="1:4" x14ac:dyDescent="0.25">
      <c r="A148" s="31">
        <v>2007</v>
      </c>
      <c r="B148" s="59">
        <f t="shared" si="9"/>
        <v>91504.187999999995</v>
      </c>
      <c r="C148" s="33">
        <f t="shared" si="10"/>
        <v>32887928</v>
      </c>
      <c r="D148" s="56">
        <f t="shared" si="11"/>
        <v>2.7823032208049101</v>
      </c>
    </row>
    <row r="149" spans="1:4" x14ac:dyDescent="0.25">
      <c r="A149" s="32">
        <v>2008</v>
      </c>
      <c r="B149" s="59">
        <f t="shared" si="9"/>
        <v>89694.457999999999</v>
      </c>
      <c r="C149" s="33">
        <f t="shared" si="10"/>
        <v>33245773</v>
      </c>
      <c r="D149" s="56">
        <f t="shared" si="11"/>
        <v>2.6979206649819814</v>
      </c>
    </row>
    <row r="150" spans="1:4" x14ac:dyDescent="0.25">
      <c r="A150" s="31">
        <v>2009</v>
      </c>
      <c r="B150" s="59">
        <f t="shared" si="9"/>
        <v>81564.850999999995</v>
      </c>
      <c r="C150" s="33">
        <f t="shared" si="10"/>
        <v>33628571</v>
      </c>
      <c r="D150" s="56">
        <f t="shared" si="11"/>
        <v>2.4254628898742085</v>
      </c>
    </row>
    <row r="151" spans="1:4" x14ac:dyDescent="0.25">
      <c r="A151" s="32">
        <v>2010</v>
      </c>
      <c r="B151" s="59">
        <f t="shared" si="9"/>
        <v>105089.20699999999</v>
      </c>
      <c r="C151" s="33">
        <f t="shared" si="10"/>
        <v>34005274</v>
      </c>
      <c r="D151" s="56">
        <f t="shared" si="11"/>
        <v>3.0903796569908537</v>
      </c>
    </row>
    <row r="152" spans="1:4" x14ac:dyDescent="0.25">
      <c r="A152" s="31">
        <v>2011</v>
      </c>
      <c r="B152" s="59">
        <f t="shared" si="9"/>
        <v>138299.6</v>
      </c>
      <c r="C152" s="33">
        <f t="shared" si="10"/>
        <v>34342780</v>
      </c>
      <c r="D152" s="56">
        <f t="shared" si="11"/>
        <v>4.0270356680501695</v>
      </c>
    </row>
    <row r="153" spans="1:4" x14ac:dyDescent="0.25">
      <c r="A153" s="32">
        <v>2012</v>
      </c>
      <c r="B153" s="59">
        <f t="shared" si="9"/>
        <v>111296.81700000001</v>
      </c>
      <c r="C153" s="33">
        <f t="shared" si="10"/>
        <v>34751476</v>
      </c>
      <c r="D153" s="56">
        <f t="shared" si="11"/>
        <v>3.2026500687337713</v>
      </c>
    </row>
    <row r="154" spans="1:4" x14ac:dyDescent="0.25">
      <c r="A154" s="31">
        <v>2013</v>
      </c>
      <c r="B154" s="59">
        <f t="shared" si="9"/>
        <v>117854.15300000001</v>
      </c>
      <c r="C154" s="33">
        <f t="shared" si="10"/>
        <v>35155499</v>
      </c>
      <c r="D154" s="56">
        <f t="shared" si="11"/>
        <v>3.3523675200855489</v>
      </c>
    </row>
    <row r="155" spans="1:4" x14ac:dyDescent="0.25">
      <c r="A155" s="32">
        <v>2014</v>
      </c>
      <c r="B155" s="59">
        <f t="shared" si="9"/>
        <v>94280.040000000008</v>
      </c>
      <c r="C155" s="33">
        <f t="shared" si="10"/>
        <v>35543658</v>
      </c>
      <c r="D155" s="56">
        <f t="shared" si="11"/>
        <v>2.6525137058206001</v>
      </c>
    </row>
    <row r="156" spans="1:4" x14ac:dyDescent="0.25">
      <c r="A156" s="31">
        <v>2015</v>
      </c>
      <c r="B156" s="59">
        <f t="shared" si="9"/>
        <v>87578.417000000001</v>
      </c>
      <c r="C156" s="33">
        <f t="shared" si="10"/>
        <v>35851774</v>
      </c>
      <c r="D156" s="56">
        <f t="shared" si="11"/>
        <v>2.442791729078734</v>
      </c>
    </row>
    <row r="157" spans="1:4" x14ac:dyDescent="0.25">
      <c r="A157" t="s">
        <v>34</v>
      </c>
    </row>
  </sheetData>
  <mergeCells count="6">
    <mergeCell ref="A134:D134"/>
    <mergeCell ref="A4:D4"/>
    <mergeCell ref="A30:D30"/>
    <mergeCell ref="A55:D55"/>
    <mergeCell ref="A83:D83"/>
    <mergeCell ref="A109:D10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zoomScale="80" zoomScaleNormal="80" workbookViewId="0">
      <selection activeCell="G130" sqref="G130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11</v>
      </c>
    </row>
    <row r="4" spans="1:10" x14ac:dyDescent="0.25">
      <c r="A4" s="121" t="s">
        <v>12</v>
      </c>
      <c r="B4" s="121"/>
      <c r="C4" s="121"/>
      <c r="D4" s="121"/>
      <c r="F4" s="7" t="s">
        <v>25</v>
      </c>
      <c r="I4" s="1" t="s">
        <v>3</v>
      </c>
      <c r="J4" s="7" t="s">
        <v>315</v>
      </c>
    </row>
    <row r="5" spans="1:10" ht="60" x14ac:dyDescent="0.25">
      <c r="A5" s="61" t="s">
        <v>0</v>
      </c>
      <c r="B5" s="28" t="s">
        <v>327</v>
      </c>
      <c r="C5" s="28" t="s">
        <v>24</v>
      </c>
      <c r="D5" s="28" t="s">
        <v>17</v>
      </c>
    </row>
    <row r="6" spans="1:10" x14ac:dyDescent="0.25">
      <c r="A6" s="31">
        <v>1995</v>
      </c>
      <c r="B6" s="53">
        <f>'Export '!D2</f>
        <v>13597.804</v>
      </c>
      <c r="C6" s="33">
        <v>37472184</v>
      </c>
      <c r="D6" s="57">
        <f>(B6*1000/C6)</f>
        <v>0.36287727451381002</v>
      </c>
    </row>
    <row r="7" spans="1:10" x14ac:dyDescent="0.25">
      <c r="A7" s="32">
        <v>1996</v>
      </c>
      <c r="B7" s="53">
        <f>'Export '!D3</f>
        <v>326.166</v>
      </c>
      <c r="C7" s="34">
        <v>38068050</v>
      </c>
      <c r="D7" s="57">
        <f t="shared" ref="D7:D26" si="0">(B7*1000/C7)</f>
        <v>8.5679723547699444E-3</v>
      </c>
    </row>
    <row r="8" spans="1:10" x14ac:dyDescent="0.25">
      <c r="A8" s="31">
        <v>1997</v>
      </c>
      <c r="B8" s="53">
        <f>'Export '!D4</f>
        <v>1274.5219999999999</v>
      </c>
      <c r="C8" s="33">
        <v>38635691</v>
      </c>
      <c r="D8" s="57">
        <f t="shared" si="0"/>
        <v>3.2988202540495525E-2</v>
      </c>
    </row>
    <row r="9" spans="1:10" x14ac:dyDescent="0.25">
      <c r="A9" s="32">
        <v>1998</v>
      </c>
      <c r="B9" s="53">
        <f>'Export '!D5</f>
        <v>4854.1589999999997</v>
      </c>
      <c r="C9" s="34">
        <v>39184456</v>
      </c>
      <c r="D9" s="57">
        <f t="shared" si="0"/>
        <v>0.12387970883148154</v>
      </c>
    </row>
    <row r="10" spans="1:10" x14ac:dyDescent="0.25">
      <c r="A10" s="31">
        <v>1999</v>
      </c>
      <c r="B10" s="53">
        <f>'Export '!D6</f>
        <v>1074.779</v>
      </c>
      <c r="C10" s="33">
        <v>39730798</v>
      </c>
      <c r="D10" s="57">
        <f t="shared" si="0"/>
        <v>2.7051533170816253E-2</v>
      </c>
    </row>
    <row r="11" spans="1:10" x14ac:dyDescent="0.25">
      <c r="A11" s="32">
        <v>2000</v>
      </c>
      <c r="B11" s="53">
        <f>'Export '!D7</f>
        <v>2471.7530000000002</v>
      </c>
      <c r="C11" s="34">
        <v>40295563</v>
      </c>
      <c r="D11" s="57">
        <f t="shared" si="0"/>
        <v>6.1340574891582976E-2</v>
      </c>
    </row>
    <row r="12" spans="1:10" x14ac:dyDescent="0.25">
      <c r="A12" s="31">
        <v>2001</v>
      </c>
      <c r="B12" s="53">
        <f>'Export '!D8</f>
        <v>2053.9859999999999</v>
      </c>
      <c r="C12" s="33">
        <v>40813541</v>
      </c>
      <c r="D12" s="57">
        <f t="shared" si="0"/>
        <v>5.0326091529279457E-2</v>
      </c>
    </row>
    <row r="13" spans="1:10" x14ac:dyDescent="0.25">
      <c r="A13" s="32">
        <v>2002</v>
      </c>
      <c r="B13" s="53">
        <f>'Export '!D9</f>
        <v>3820.9009999999998</v>
      </c>
      <c r="C13" s="34">
        <v>41328824</v>
      </c>
      <c r="D13" s="57">
        <f t="shared" si="0"/>
        <v>9.2451239357790579E-2</v>
      </c>
    </row>
    <row r="14" spans="1:10" x14ac:dyDescent="0.25">
      <c r="A14" s="31">
        <v>2003</v>
      </c>
      <c r="B14" s="53">
        <f>'Export '!D10</f>
        <v>3166.5329999999999</v>
      </c>
      <c r="C14" s="33">
        <v>41848959</v>
      </c>
      <c r="D14" s="57">
        <f t="shared" si="0"/>
        <v>7.5665753119450355E-2</v>
      </c>
    </row>
    <row r="15" spans="1:10" x14ac:dyDescent="0.25">
      <c r="A15" s="32">
        <v>2004</v>
      </c>
      <c r="B15" s="53">
        <f>'Export '!D11</f>
        <v>2766.0450000000001</v>
      </c>
      <c r="C15" s="34">
        <v>42368489</v>
      </c>
      <c r="D15" s="57">
        <f t="shared" si="0"/>
        <v>6.5285429461503813E-2</v>
      </c>
    </row>
    <row r="16" spans="1:10" x14ac:dyDescent="0.25">
      <c r="A16" s="31">
        <v>2005</v>
      </c>
      <c r="B16" s="53">
        <f>'Export '!D12</f>
        <v>40472.629999999997</v>
      </c>
      <c r="C16" s="33">
        <v>42888592</v>
      </c>
      <c r="D16" s="57">
        <f t="shared" si="0"/>
        <v>0.94366888985304065</v>
      </c>
    </row>
    <row r="17" spans="1:10" x14ac:dyDescent="0.25">
      <c r="A17" s="32">
        <v>2006</v>
      </c>
      <c r="B17" s="53">
        <f>'Export '!D13</f>
        <v>19333.048999999999</v>
      </c>
      <c r="C17" s="34">
        <v>43405956</v>
      </c>
      <c r="D17" s="57">
        <f t="shared" si="0"/>
        <v>0.44540083393163832</v>
      </c>
    </row>
    <row r="18" spans="1:10" x14ac:dyDescent="0.25">
      <c r="A18" s="31">
        <v>2007</v>
      </c>
      <c r="B18" s="53">
        <f>'Export '!D14</f>
        <v>23355.072</v>
      </c>
      <c r="C18" s="33">
        <v>43926929</v>
      </c>
      <c r="D18" s="57">
        <f t="shared" si="0"/>
        <v>0.53168005439214749</v>
      </c>
    </row>
    <row r="19" spans="1:10" x14ac:dyDescent="0.25">
      <c r="A19" s="32">
        <v>2008</v>
      </c>
      <c r="B19" s="53">
        <f>'Export '!D15</f>
        <v>13151.753000000001</v>
      </c>
      <c r="C19" s="34">
        <v>44451147</v>
      </c>
      <c r="D19" s="57">
        <f t="shared" si="0"/>
        <v>0.29586982311165111</v>
      </c>
    </row>
    <row r="20" spans="1:10" x14ac:dyDescent="0.25">
      <c r="A20" s="31">
        <v>2009</v>
      </c>
      <c r="B20" s="53">
        <f>'Export '!D16</f>
        <v>10230.421</v>
      </c>
      <c r="C20" s="33">
        <v>44978832</v>
      </c>
      <c r="D20" s="57">
        <f t="shared" si="0"/>
        <v>0.22744968121893427</v>
      </c>
    </row>
    <row r="21" spans="1:10" x14ac:dyDescent="0.25">
      <c r="A21" s="32">
        <v>2010</v>
      </c>
      <c r="B21" s="53">
        <f>'Export '!D17</f>
        <v>22935.698</v>
      </c>
      <c r="C21" s="34">
        <v>45509584</v>
      </c>
      <c r="D21" s="57">
        <f t="shared" si="0"/>
        <v>0.50397511873542944</v>
      </c>
    </row>
    <row r="22" spans="1:10" x14ac:dyDescent="0.25">
      <c r="A22" s="31">
        <v>2011</v>
      </c>
      <c r="B22" s="53">
        <f>'Export '!D18</f>
        <v>34778.953000000001</v>
      </c>
      <c r="C22" s="33">
        <v>46044601</v>
      </c>
      <c r="D22" s="57">
        <f t="shared" si="0"/>
        <v>0.75533183575637886</v>
      </c>
    </row>
    <row r="23" spans="1:10" x14ac:dyDescent="0.25">
      <c r="A23" s="32">
        <v>2012</v>
      </c>
      <c r="B23" s="53">
        <f>'Export '!D19</f>
        <v>27694.620999999999</v>
      </c>
      <c r="C23" s="34">
        <v>46581823</v>
      </c>
      <c r="D23" s="57">
        <f t="shared" si="0"/>
        <v>0.59453707940970879</v>
      </c>
    </row>
    <row r="24" spans="1:10" x14ac:dyDescent="0.25">
      <c r="A24" s="31">
        <v>2013</v>
      </c>
      <c r="B24" s="53">
        <f>'Export '!D20</f>
        <v>13669.82</v>
      </c>
      <c r="C24" s="33">
        <v>47121089</v>
      </c>
      <c r="D24" s="57">
        <f t="shared" si="0"/>
        <v>0.29009983194573452</v>
      </c>
    </row>
    <row r="25" spans="1:10" x14ac:dyDescent="0.25">
      <c r="A25" s="32">
        <v>2014</v>
      </c>
      <c r="B25" s="53">
        <f>'Export '!D21</f>
        <v>34407.521999999997</v>
      </c>
      <c r="C25" s="34">
        <v>47661787</v>
      </c>
      <c r="D25" s="57">
        <f t="shared" si="0"/>
        <v>0.7219100282580676</v>
      </c>
    </row>
    <row r="26" spans="1:10" x14ac:dyDescent="0.25">
      <c r="A26" s="31">
        <v>2015</v>
      </c>
      <c r="B26" s="53">
        <f>'Export '!D22</f>
        <v>13690.258</v>
      </c>
      <c r="C26" s="33">
        <v>48203405</v>
      </c>
      <c r="D26" s="57">
        <f t="shared" si="0"/>
        <v>0.2840101855875119</v>
      </c>
    </row>
    <row r="27" spans="1:10" x14ac:dyDescent="0.25">
      <c r="A27" t="s">
        <v>39</v>
      </c>
    </row>
    <row r="30" spans="1:10" x14ac:dyDescent="0.25">
      <c r="A30" s="121" t="s">
        <v>13</v>
      </c>
      <c r="B30" s="121"/>
      <c r="C30" s="121"/>
      <c r="D30" s="121"/>
      <c r="F30" s="7" t="s">
        <v>26</v>
      </c>
      <c r="I30" s="1" t="s">
        <v>3</v>
      </c>
      <c r="J30" s="7" t="s">
        <v>27</v>
      </c>
    </row>
    <row r="31" spans="1:10" ht="60" x14ac:dyDescent="0.25">
      <c r="A31" s="61" t="s">
        <v>0</v>
      </c>
      <c r="B31" s="28" t="s">
        <v>55</v>
      </c>
      <c r="C31" s="28" t="s">
        <v>24</v>
      </c>
      <c r="D31" s="28" t="s">
        <v>57</v>
      </c>
    </row>
    <row r="32" spans="1:10" x14ac:dyDescent="0.25">
      <c r="A32" s="31">
        <v>1995</v>
      </c>
      <c r="B32" s="62">
        <f>'Import '!D2</f>
        <v>3823.683</v>
      </c>
      <c r="C32" s="33">
        <v>37472184</v>
      </c>
      <c r="D32" s="56">
        <f t="shared" ref="D32:D52" si="1">(B32/C32)*1000</f>
        <v>0.10204056961291608</v>
      </c>
    </row>
    <row r="33" spans="1:4" x14ac:dyDescent="0.25">
      <c r="A33" s="32">
        <v>1996</v>
      </c>
      <c r="B33" s="62">
        <f>'Import '!D3</f>
        <v>6525.0879999999997</v>
      </c>
      <c r="C33" s="34">
        <v>38068050</v>
      </c>
      <c r="D33" s="56">
        <f t="shared" si="1"/>
        <v>0.17140589024129158</v>
      </c>
    </row>
    <row r="34" spans="1:4" x14ac:dyDescent="0.25">
      <c r="A34" s="31">
        <v>1997</v>
      </c>
      <c r="B34" s="62">
        <f>'Import '!D4</f>
        <v>8321.8619999999992</v>
      </c>
      <c r="C34" s="33">
        <v>38635691</v>
      </c>
      <c r="D34" s="56">
        <f t="shared" si="1"/>
        <v>0.21539311927926949</v>
      </c>
    </row>
    <row r="35" spans="1:4" x14ac:dyDescent="0.25">
      <c r="A35" s="32">
        <v>1998</v>
      </c>
      <c r="B35" s="62">
        <f>'Import '!D5</f>
        <v>9542.6910000000007</v>
      </c>
      <c r="C35" s="34">
        <v>39184456</v>
      </c>
      <c r="D35" s="56">
        <f t="shared" si="1"/>
        <v>0.24353256301427281</v>
      </c>
    </row>
    <row r="36" spans="1:4" x14ac:dyDescent="0.25">
      <c r="A36" s="31">
        <v>1999</v>
      </c>
      <c r="B36" s="62">
        <f>'Import '!D6</f>
        <v>6008.5249999999996</v>
      </c>
      <c r="C36" s="33">
        <v>39730798</v>
      </c>
      <c r="D36" s="56">
        <f t="shared" si="1"/>
        <v>0.15123091663046886</v>
      </c>
    </row>
    <row r="37" spans="1:4" x14ac:dyDescent="0.25">
      <c r="A37" s="32">
        <v>2000</v>
      </c>
      <c r="B37" s="62">
        <f>'Import '!D7</f>
        <v>5108.6270000000004</v>
      </c>
      <c r="C37" s="34">
        <v>40295563</v>
      </c>
      <c r="D37" s="56">
        <f t="shared" si="1"/>
        <v>0.12677889622735886</v>
      </c>
    </row>
    <row r="38" spans="1:4" x14ac:dyDescent="0.25">
      <c r="A38" s="31">
        <v>2001</v>
      </c>
      <c r="B38" s="62">
        <f>'Import '!D8</f>
        <v>5975.0209999999997</v>
      </c>
      <c r="C38" s="33">
        <v>40813541</v>
      </c>
      <c r="D38" s="56">
        <f t="shared" si="1"/>
        <v>0.14639800550508469</v>
      </c>
    </row>
    <row r="39" spans="1:4" x14ac:dyDescent="0.25">
      <c r="A39" s="32">
        <v>2002</v>
      </c>
      <c r="B39" s="62">
        <f>'Import '!D9</f>
        <v>4176.3639999999996</v>
      </c>
      <c r="C39" s="34">
        <v>41328824</v>
      </c>
      <c r="D39" s="56">
        <f t="shared" si="1"/>
        <v>0.10105208897306149</v>
      </c>
    </row>
    <row r="40" spans="1:4" x14ac:dyDescent="0.25">
      <c r="A40" s="31">
        <v>2003</v>
      </c>
      <c r="B40" s="62">
        <f>'Import '!D10</f>
        <v>5233.6589999999997</v>
      </c>
      <c r="C40" s="33">
        <v>41848959</v>
      </c>
      <c r="D40" s="56">
        <f t="shared" si="1"/>
        <v>0.12506067355223818</v>
      </c>
    </row>
    <row r="41" spans="1:4" x14ac:dyDescent="0.25">
      <c r="A41" s="32">
        <v>2004</v>
      </c>
      <c r="B41" s="62">
        <f>'Import '!D11</f>
        <v>12210.4</v>
      </c>
      <c r="C41" s="34">
        <v>42368489</v>
      </c>
      <c r="D41" s="56">
        <f t="shared" si="1"/>
        <v>0.28819531421099298</v>
      </c>
    </row>
    <row r="42" spans="1:4" x14ac:dyDescent="0.25">
      <c r="A42" s="31">
        <v>2005</v>
      </c>
      <c r="B42" s="62">
        <f>'Import '!D12</f>
        <v>7421.2860000000001</v>
      </c>
      <c r="C42" s="33">
        <v>42888592</v>
      </c>
      <c r="D42" s="56">
        <f t="shared" si="1"/>
        <v>0.17303636360923202</v>
      </c>
    </row>
    <row r="43" spans="1:4" x14ac:dyDescent="0.25">
      <c r="A43" s="32">
        <v>2006</v>
      </c>
      <c r="B43" s="62">
        <f>'Import '!D13</f>
        <v>25897.483</v>
      </c>
      <c r="C43" s="34">
        <v>43405956</v>
      </c>
      <c r="D43" s="56">
        <f t="shared" si="1"/>
        <v>0.59663431903216235</v>
      </c>
    </row>
    <row r="44" spans="1:4" x14ac:dyDescent="0.25">
      <c r="A44" s="31">
        <v>2007</v>
      </c>
      <c r="B44" s="62">
        <f>'Import '!D14</f>
        <v>14332.661</v>
      </c>
      <c r="C44" s="33">
        <v>43926929</v>
      </c>
      <c r="D44" s="56">
        <f t="shared" si="1"/>
        <v>0.326284157037247</v>
      </c>
    </row>
    <row r="45" spans="1:4" x14ac:dyDescent="0.25">
      <c r="A45" s="32">
        <v>2008</v>
      </c>
      <c r="B45" s="62">
        <f>'Import '!D15</f>
        <v>67678.012000000002</v>
      </c>
      <c r="C45" s="34">
        <v>44451147</v>
      </c>
      <c r="D45" s="56">
        <f t="shared" si="1"/>
        <v>1.5225256617112715</v>
      </c>
    </row>
    <row r="46" spans="1:4" x14ac:dyDescent="0.25">
      <c r="A46" s="31">
        <v>2009</v>
      </c>
      <c r="B46" s="62">
        <f>'Import '!D16</f>
        <v>31746.205000000002</v>
      </c>
      <c r="C46" s="33">
        <v>44978832</v>
      </c>
      <c r="D46" s="56">
        <f t="shared" si="1"/>
        <v>0.70580323206258455</v>
      </c>
    </row>
    <row r="47" spans="1:4" x14ac:dyDescent="0.25">
      <c r="A47" s="32">
        <v>2010</v>
      </c>
      <c r="B47" s="62">
        <f>'Import '!D17</f>
        <v>28895.094000000001</v>
      </c>
      <c r="C47" s="34">
        <v>45509584</v>
      </c>
      <c r="D47" s="56">
        <f t="shared" si="1"/>
        <v>0.63492327242543023</v>
      </c>
    </row>
    <row r="48" spans="1:4" x14ac:dyDescent="0.25">
      <c r="A48" s="31">
        <v>2011</v>
      </c>
      <c r="B48" s="62">
        <f>'Import '!D18</f>
        <v>38845.447999999997</v>
      </c>
      <c r="C48" s="33">
        <v>46044601</v>
      </c>
      <c r="D48" s="56">
        <f t="shared" si="1"/>
        <v>0.843648270510586</v>
      </c>
    </row>
    <row r="49" spans="1:10" x14ac:dyDescent="0.25">
      <c r="A49" s="32">
        <v>2012</v>
      </c>
      <c r="B49" s="62">
        <f>'Import '!D19</f>
        <v>22015.246999999999</v>
      </c>
      <c r="C49" s="34">
        <v>46581823</v>
      </c>
      <c r="D49" s="56">
        <f t="shared" si="1"/>
        <v>0.47261454323073615</v>
      </c>
    </row>
    <row r="50" spans="1:10" x14ac:dyDescent="0.25">
      <c r="A50" s="31">
        <v>2013</v>
      </c>
      <c r="B50" s="62">
        <f>'Import '!D20</f>
        <v>18762.367999999999</v>
      </c>
      <c r="C50" s="33">
        <v>47121089</v>
      </c>
      <c r="D50" s="56">
        <f t="shared" si="1"/>
        <v>0.39817348024363358</v>
      </c>
    </row>
    <row r="51" spans="1:10" x14ac:dyDescent="0.25">
      <c r="A51" s="32">
        <v>2014</v>
      </c>
      <c r="B51" s="62">
        <f>'Import '!D21</f>
        <v>31204.878000000001</v>
      </c>
      <c r="C51" s="34">
        <v>47661787</v>
      </c>
      <c r="D51" s="56">
        <f t="shared" si="1"/>
        <v>0.65471481377733487</v>
      </c>
    </row>
    <row r="52" spans="1:10" x14ac:dyDescent="0.25">
      <c r="A52" s="31">
        <v>2015</v>
      </c>
      <c r="B52" s="62">
        <f>'Import '!D22</f>
        <v>18868.599999999999</v>
      </c>
      <c r="C52" s="33">
        <v>48203405</v>
      </c>
      <c r="D52" s="56">
        <f t="shared" si="1"/>
        <v>0.39143707794086324</v>
      </c>
    </row>
    <row r="53" spans="1:10" x14ac:dyDescent="0.25">
      <c r="A53" t="s">
        <v>39</v>
      </c>
    </row>
    <row r="55" spans="1:10" x14ac:dyDescent="0.25">
      <c r="A55" s="121" t="s">
        <v>22</v>
      </c>
      <c r="B55" s="121"/>
      <c r="C55" s="121"/>
      <c r="D55" s="121"/>
      <c r="F55" s="7" t="s">
        <v>29</v>
      </c>
      <c r="I55" s="1" t="s">
        <v>3</v>
      </c>
      <c r="J55" s="7" t="s">
        <v>28</v>
      </c>
    </row>
    <row r="56" spans="1:10" ht="75" x14ac:dyDescent="0.25">
      <c r="A56" s="61" t="s">
        <v>0</v>
      </c>
      <c r="B56" s="28" t="s">
        <v>23</v>
      </c>
      <c r="C56" s="28" t="s">
        <v>24</v>
      </c>
      <c r="D56" s="28" t="s">
        <v>58</v>
      </c>
    </row>
    <row r="57" spans="1:10" x14ac:dyDescent="0.25">
      <c r="A57" s="31">
        <v>1995</v>
      </c>
      <c r="B57" s="53">
        <f>B6+B32</f>
        <v>17421.487000000001</v>
      </c>
      <c r="C57" s="33">
        <v>37472184</v>
      </c>
      <c r="D57" s="29">
        <f>(B57/C57)*1000</f>
        <v>0.4649178441267261</v>
      </c>
    </row>
    <row r="58" spans="1:10" x14ac:dyDescent="0.25">
      <c r="A58" s="32">
        <v>1996</v>
      </c>
      <c r="B58" s="53">
        <f t="shared" ref="B58:B77" si="2">B7+B33</f>
        <v>6851.2539999999999</v>
      </c>
      <c r="C58" s="34">
        <v>38068050</v>
      </c>
      <c r="D58" s="29">
        <f t="shared" ref="D58:D77" si="3">(B58/C58)*1000</f>
        <v>0.17997386259606152</v>
      </c>
    </row>
    <row r="59" spans="1:10" x14ac:dyDescent="0.25">
      <c r="A59" s="31">
        <v>1997</v>
      </c>
      <c r="B59" s="53">
        <f t="shared" si="2"/>
        <v>9596.3839999999982</v>
      </c>
      <c r="C59" s="33">
        <v>38635691</v>
      </c>
      <c r="D59" s="29">
        <f t="shared" si="3"/>
        <v>0.24838132181976499</v>
      </c>
    </row>
    <row r="60" spans="1:10" x14ac:dyDescent="0.25">
      <c r="A60" s="32">
        <v>1998</v>
      </c>
      <c r="B60" s="53">
        <f t="shared" si="2"/>
        <v>14396.85</v>
      </c>
      <c r="C60" s="34">
        <v>39184456</v>
      </c>
      <c r="D60" s="29">
        <f t="shared" si="3"/>
        <v>0.36741227184575437</v>
      </c>
    </row>
    <row r="61" spans="1:10" x14ac:dyDescent="0.25">
      <c r="A61" s="31">
        <v>1999</v>
      </c>
      <c r="B61" s="53">
        <f t="shared" si="2"/>
        <v>7083.3040000000001</v>
      </c>
      <c r="C61" s="33">
        <v>39730798</v>
      </c>
      <c r="D61" s="29">
        <f t="shared" si="3"/>
        <v>0.17828244980128516</v>
      </c>
    </row>
    <row r="62" spans="1:10" x14ac:dyDescent="0.25">
      <c r="A62" s="32">
        <v>2000</v>
      </c>
      <c r="B62" s="53">
        <f t="shared" si="2"/>
        <v>7580.380000000001</v>
      </c>
      <c r="C62" s="34">
        <v>40295563</v>
      </c>
      <c r="D62" s="29">
        <f t="shared" si="3"/>
        <v>0.18811947111894184</v>
      </c>
    </row>
    <row r="63" spans="1:10" x14ac:dyDescent="0.25">
      <c r="A63" s="31">
        <v>2001</v>
      </c>
      <c r="B63" s="53">
        <f t="shared" si="2"/>
        <v>8029.0069999999996</v>
      </c>
      <c r="C63" s="33">
        <v>40813541</v>
      </c>
      <c r="D63" s="29">
        <f t="shared" si="3"/>
        <v>0.19672409703436414</v>
      </c>
    </row>
    <row r="64" spans="1:10" x14ac:dyDescent="0.25">
      <c r="A64" s="32">
        <v>2002</v>
      </c>
      <c r="B64" s="53">
        <f t="shared" si="2"/>
        <v>7997.2649999999994</v>
      </c>
      <c r="C64" s="34">
        <v>41328824</v>
      </c>
      <c r="D64" s="29">
        <f t="shared" si="3"/>
        <v>0.19350332833085207</v>
      </c>
    </row>
    <row r="65" spans="1:4" x14ac:dyDescent="0.25">
      <c r="A65" s="31">
        <v>2003</v>
      </c>
      <c r="B65" s="53">
        <f t="shared" si="2"/>
        <v>8400.1919999999991</v>
      </c>
      <c r="C65" s="33">
        <v>41848959</v>
      </c>
      <c r="D65" s="29">
        <f t="shared" si="3"/>
        <v>0.20072642667168852</v>
      </c>
    </row>
    <row r="66" spans="1:4" x14ac:dyDescent="0.25">
      <c r="A66" s="32">
        <v>2004</v>
      </c>
      <c r="B66" s="53">
        <f t="shared" si="2"/>
        <v>14976.445</v>
      </c>
      <c r="C66" s="34">
        <v>42368489</v>
      </c>
      <c r="D66" s="29">
        <f t="shared" si="3"/>
        <v>0.35348074367249677</v>
      </c>
    </row>
    <row r="67" spans="1:4" x14ac:dyDescent="0.25">
      <c r="A67" s="31">
        <v>2005</v>
      </c>
      <c r="B67" s="53">
        <f t="shared" si="2"/>
        <v>47893.915999999997</v>
      </c>
      <c r="C67" s="33">
        <v>42888592</v>
      </c>
      <c r="D67" s="29">
        <f t="shared" si="3"/>
        <v>1.1167052534622726</v>
      </c>
    </row>
    <row r="68" spans="1:4" x14ac:dyDescent="0.25">
      <c r="A68" s="32">
        <v>2006</v>
      </c>
      <c r="B68" s="53">
        <f t="shared" si="2"/>
        <v>45230.531999999999</v>
      </c>
      <c r="C68" s="34">
        <v>43405956</v>
      </c>
      <c r="D68" s="29">
        <f t="shared" si="3"/>
        <v>1.0420351529638006</v>
      </c>
    </row>
    <row r="69" spans="1:4" x14ac:dyDescent="0.25">
      <c r="A69" s="31">
        <v>2007</v>
      </c>
      <c r="B69" s="53">
        <f t="shared" si="2"/>
        <v>37687.733</v>
      </c>
      <c r="C69" s="33">
        <v>43926929</v>
      </c>
      <c r="D69" s="29">
        <f t="shared" si="3"/>
        <v>0.8579642114293945</v>
      </c>
    </row>
    <row r="70" spans="1:4" x14ac:dyDescent="0.25">
      <c r="A70" s="32">
        <v>2008</v>
      </c>
      <c r="B70" s="53">
        <f t="shared" si="2"/>
        <v>80829.764999999999</v>
      </c>
      <c r="C70" s="34">
        <v>44451147</v>
      </c>
      <c r="D70" s="29">
        <f t="shared" si="3"/>
        <v>1.8183954848229225</v>
      </c>
    </row>
    <row r="71" spans="1:4" x14ac:dyDescent="0.25">
      <c r="A71" s="31">
        <v>2009</v>
      </c>
      <c r="B71" s="53">
        <f t="shared" si="2"/>
        <v>41976.626000000004</v>
      </c>
      <c r="C71" s="33">
        <v>44978832</v>
      </c>
      <c r="D71" s="29">
        <f t="shared" si="3"/>
        <v>0.93325291328151883</v>
      </c>
    </row>
    <row r="72" spans="1:4" x14ac:dyDescent="0.25">
      <c r="A72" s="32">
        <v>2010</v>
      </c>
      <c r="B72" s="53">
        <f t="shared" si="2"/>
        <v>51830.792000000001</v>
      </c>
      <c r="C72" s="34">
        <v>45509584</v>
      </c>
      <c r="D72" s="29">
        <f t="shared" si="3"/>
        <v>1.1388983911608597</v>
      </c>
    </row>
    <row r="73" spans="1:4" x14ac:dyDescent="0.25">
      <c r="A73" s="31">
        <v>2011</v>
      </c>
      <c r="B73" s="53">
        <f t="shared" si="2"/>
        <v>73624.400999999998</v>
      </c>
      <c r="C73" s="33">
        <v>46044601</v>
      </c>
      <c r="D73" s="29">
        <f t="shared" si="3"/>
        <v>1.5989801062669649</v>
      </c>
    </row>
    <row r="74" spans="1:4" x14ac:dyDescent="0.25">
      <c r="A74" s="32">
        <v>2012</v>
      </c>
      <c r="B74" s="53">
        <f t="shared" si="2"/>
        <v>49709.868000000002</v>
      </c>
      <c r="C74" s="34">
        <v>46581823</v>
      </c>
      <c r="D74" s="29">
        <f t="shared" si="3"/>
        <v>1.0671516226404449</v>
      </c>
    </row>
    <row r="75" spans="1:4" x14ac:dyDescent="0.25">
      <c r="A75" s="31">
        <v>2013</v>
      </c>
      <c r="B75" s="53">
        <f t="shared" si="2"/>
        <v>32432.187999999998</v>
      </c>
      <c r="C75" s="33">
        <v>47121089</v>
      </c>
      <c r="D75" s="29">
        <f t="shared" si="3"/>
        <v>0.68827331218936805</v>
      </c>
    </row>
    <row r="76" spans="1:4" x14ac:dyDescent="0.25">
      <c r="A76" s="32">
        <v>2014</v>
      </c>
      <c r="B76" s="53">
        <f t="shared" si="2"/>
        <v>65612.399999999994</v>
      </c>
      <c r="C76" s="34">
        <v>47661787</v>
      </c>
      <c r="D76" s="29">
        <f t="shared" si="3"/>
        <v>1.3766248420354024</v>
      </c>
    </row>
    <row r="77" spans="1:4" x14ac:dyDescent="0.25">
      <c r="A77" s="31">
        <v>2015</v>
      </c>
      <c r="B77" s="53">
        <f t="shared" si="2"/>
        <v>32558.858</v>
      </c>
      <c r="C77" s="33">
        <v>48203405</v>
      </c>
      <c r="D77" s="29">
        <f t="shared" si="3"/>
        <v>0.67544726352837525</v>
      </c>
    </row>
    <row r="78" spans="1:4" x14ac:dyDescent="0.25">
      <c r="A78" t="s">
        <v>39</v>
      </c>
    </row>
    <row r="83" spans="1:10" x14ac:dyDescent="0.25">
      <c r="A83" s="121" t="s">
        <v>316</v>
      </c>
      <c r="B83" s="121"/>
      <c r="C83" s="121"/>
      <c r="D83" s="121"/>
      <c r="F83" s="7" t="s">
        <v>25</v>
      </c>
      <c r="I83" s="1" t="s">
        <v>3</v>
      </c>
      <c r="J83" s="7" t="s">
        <v>317</v>
      </c>
    </row>
    <row r="84" spans="1:10" ht="60" x14ac:dyDescent="0.25">
      <c r="A84" s="61" t="s">
        <v>0</v>
      </c>
      <c r="B84" s="28" t="s">
        <v>54</v>
      </c>
      <c r="C84" s="28" t="s">
        <v>318</v>
      </c>
      <c r="D84" s="28" t="s">
        <v>17</v>
      </c>
    </row>
    <row r="85" spans="1:10" x14ac:dyDescent="0.25">
      <c r="A85" s="31">
        <v>1995</v>
      </c>
      <c r="B85" s="59">
        <f t="shared" ref="B85:B105" si="4">B32</f>
        <v>3823.683</v>
      </c>
      <c r="C85" s="33">
        <f ca="1">' Per Cápita 2'!C136</f>
        <v>29354000</v>
      </c>
      <c r="D85" s="56">
        <f t="shared" ref="D85:D105" ca="1" si="5">(B85/C85)*1000</f>
        <v>0.13026105471145327</v>
      </c>
    </row>
    <row r="86" spans="1:10" x14ac:dyDescent="0.25">
      <c r="A86" s="32">
        <v>1996</v>
      </c>
      <c r="B86" s="59">
        <f t="shared" si="4"/>
        <v>6525.0879999999997</v>
      </c>
      <c r="C86" s="33">
        <f>' Per Cápita 1'!C84</f>
        <v>29671900</v>
      </c>
      <c r="D86" s="56">
        <f t="shared" si="5"/>
        <v>0.21990799375840439</v>
      </c>
    </row>
    <row r="87" spans="1:10" x14ac:dyDescent="0.25">
      <c r="A87" s="31">
        <v>1997</v>
      </c>
      <c r="B87" s="59">
        <f t="shared" si="4"/>
        <v>8321.8619999999992</v>
      </c>
      <c r="C87" s="33">
        <f>' Per Cápita 1'!C85</f>
        <v>29987200</v>
      </c>
      <c r="D87" s="56">
        <f t="shared" si="5"/>
        <v>0.27751380589051322</v>
      </c>
    </row>
    <row r="88" spans="1:10" x14ac:dyDescent="0.25">
      <c r="A88" s="32">
        <v>1998</v>
      </c>
      <c r="B88" s="59">
        <f t="shared" si="4"/>
        <v>9542.6910000000007</v>
      </c>
      <c r="C88" s="33">
        <f>' Per Cápita 1'!C86</f>
        <v>30247900</v>
      </c>
      <c r="D88" s="56">
        <f t="shared" si="5"/>
        <v>0.31548276078669929</v>
      </c>
    </row>
    <row r="89" spans="1:10" x14ac:dyDescent="0.25">
      <c r="A89" s="31">
        <v>1999</v>
      </c>
      <c r="B89" s="59">
        <f t="shared" si="4"/>
        <v>6008.5249999999996</v>
      </c>
      <c r="C89" s="33">
        <f>' Per Cápita 1'!C87</f>
        <v>30499200</v>
      </c>
      <c r="D89" s="56">
        <f t="shared" si="5"/>
        <v>0.19700598704228306</v>
      </c>
    </row>
    <row r="90" spans="1:10" x14ac:dyDescent="0.25">
      <c r="A90" s="32">
        <v>2000</v>
      </c>
      <c r="B90" s="59">
        <f t="shared" si="4"/>
        <v>5108.6270000000004</v>
      </c>
      <c r="C90" s="33">
        <f>' Per Cápita 1'!C88</f>
        <v>30769700</v>
      </c>
      <c r="D90" s="56">
        <f t="shared" si="5"/>
        <v>0.16602784557535497</v>
      </c>
    </row>
    <row r="91" spans="1:10" x14ac:dyDescent="0.25">
      <c r="A91" s="31">
        <v>2001</v>
      </c>
      <c r="B91" s="59">
        <f t="shared" si="4"/>
        <v>5975.0209999999997</v>
      </c>
      <c r="C91" s="33">
        <f>' Per Cápita 1'!C89</f>
        <v>31081900</v>
      </c>
      <c r="D91" s="56">
        <f t="shared" si="5"/>
        <v>0.19223474111942965</v>
      </c>
    </row>
    <row r="92" spans="1:10" x14ac:dyDescent="0.25">
      <c r="A92" s="32">
        <v>2002</v>
      </c>
      <c r="B92" s="59">
        <f t="shared" si="4"/>
        <v>4176.3639999999996</v>
      </c>
      <c r="C92" s="33">
        <f>' Per Cápita 1'!C90</f>
        <v>31362000</v>
      </c>
      <c r="D92" s="56">
        <f t="shared" si="5"/>
        <v>0.13316637969517248</v>
      </c>
    </row>
    <row r="93" spans="1:10" x14ac:dyDescent="0.25">
      <c r="A93" s="31">
        <v>2003</v>
      </c>
      <c r="B93" s="59">
        <f t="shared" si="4"/>
        <v>5233.6589999999997</v>
      </c>
      <c r="C93" s="33">
        <f>' Per Cápita 1'!C91</f>
        <v>31676000</v>
      </c>
      <c r="D93" s="56">
        <f t="shared" si="5"/>
        <v>0.16522474428589468</v>
      </c>
    </row>
    <row r="94" spans="1:10" x14ac:dyDescent="0.25">
      <c r="A94" s="32">
        <v>2004</v>
      </c>
      <c r="B94" s="59">
        <f t="shared" si="4"/>
        <v>12210.4</v>
      </c>
      <c r="C94" s="33">
        <f>' Per Cápita 1'!C92</f>
        <v>31995000</v>
      </c>
      <c r="D94" s="56">
        <f t="shared" si="5"/>
        <v>0.38163463041100171</v>
      </c>
    </row>
    <row r="95" spans="1:10" x14ac:dyDescent="0.25">
      <c r="A95" s="31">
        <v>2005</v>
      </c>
      <c r="B95" s="59">
        <f t="shared" si="4"/>
        <v>7421.2860000000001</v>
      </c>
      <c r="C95" s="33">
        <f>' Per Cápita 1'!C93</f>
        <v>32312000</v>
      </c>
      <c r="D95" s="56">
        <f t="shared" si="5"/>
        <v>0.2296758479821738</v>
      </c>
    </row>
    <row r="96" spans="1:10" x14ac:dyDescent="0.25">
      <c r="A96" s="32">
        <v>2006</v>
      </c>
      <c r="B96" s="59">
        <f t="shared" si="4"/>
        <v>25897.483</v>
      </c>
      <c r="C96" s="33">
        <f>' Per Cápita 1'!C94</f>
        <v>32570505</v>
      </c>
      <c r="D96" s="56">
        <f t="shared" si="5"/>
        <v>0.79512070813762326</v>
      </c>
    </row>
    <row r="97" spans="1:10" x14ac:dyDescent="0.25">
      <c r="A97" s="31">
        <v>2007</v>
      </c>
      <c r="B97" s="59">
        <f t="shared" si="4"/>
        <v>14332.661</v>
      </c>
      <c r="C97" s="33">
        <f>' Per Cápita 1'!C95</f>
        <v>32887928</v>
      </c>
      <c r="D97" s="56">
        <f t="shared" si="5"/>
        <v>0.43580310076086276</v>
      </c>
    </row>
    <row r="98" spans="1:10" x14ac:dyDescent="0.25">
      <c r="A98" s="32">
        <v>2008</v>
      </c>
      <c r="B98" s="59">
        <f t="shared" si="4"/>
        <v>67678.012000000002</v>
      </c>
      <c r="C98" s="33">
        <f>' Per Cápita 1'!C96</f>
        <v>33245773</v>
      </c>
      <c r="D98" s="56">
        <f t="shared" si="5"/>
        <v>2.0356877248725724</v>
      </c>
    </row>
    <row r="99" spans="1:10" x14ac:dyDescent="0.25">
      <c r="A99" s="31">
        <v>2009</v>
      </c>
      <c r="B99" s="59">
        <f t="shared" si="4"/>
        <v>31746.205000000002</v>
      </c>
      <c r="C99" s="33">
        <f>' Per Cápita 1'!C97</f>
        <v>33628571</v>
      </c>
      <c r="D99" s="56">
        <f t="shared" si="5"/>
        <v>0.94402479962648433</v>
      </c>
    </row>
    <row r="100" spans="1:10" x14ac:dyDescent="0.25">
      <c r="A100" s="32">
        <v>2010</v>
      </c>
      <c r="B100" s="59">
        <f t="shared" si="4"/>
        <v>28895.094000000001</v>
      </c>
      <c r="C100" s="33">
        <f>' Per Cápita 1'!C98</f>
        <v>34005274</v>
      </c>
      <c r="D100" s="56">
        <f t="shared" si="5"/>
        <v>0.84972389871053544</v>
      </c>
    </row>
    <row r="101" spans="1:10" x14ac:dyDescent="0.25">
      <c r="A101" s="31">
        <v>2011</v>
      </c>
      <c r="B101" s="59">
        <f t="shared" si="4"/>
        <v>38845.447999999997</v>
      </c>
      <c r="C101" s="33">
        <f>' Per Cápita 1'!C99</f>
        <v>34342780</v>
      </c>
      <c r="D101" s="56">
        <f t="shared" si="5"/>
        <v>1.1311095956704726</v>
      </c>
    </row>
    <row r="102" spans="1:10" x14ac:dyDescent="0.25">
      <c r="A102" s="32">
        <v>2012</v>
      </c>
      <c r="B102" s="59">
        <f t="shared" si="4"/>
        <v>22015.246999999999</v>
      </c>
      <c r="C102" s="33">
        <f>' Per Cápita 1'!C100</f>
        <v>34751476</v>
      </c>
      <c r="D102" s="56">
        <f t="shared" si="5"/>
        <v>0.63350537974271937</v>
      </c>
    </row>
    <row r="103" spans="1:10" x14ac:dyDescent="0.25">
      <c r="A103" s="31">
        <v>2013</v>
      </c>
      <c r="B103" s="59">
        <f t="shared" si="4"/>
        <v>18762.367999999999</v>
      </c>
      <c r="C103" s="33">
        <f>' Per Cápita 1'!C101</f>
        <v>35155499</v>
      </c>
      <c r="D103" s="56">
        <f t="shared" si="5"/>
        <v>0.53369653492900204</v>
      </c>
    </row>
    <row r="104" spans="1:10" x14ac:dyDescent="0.25">
      <c r="A104" s="32">
        <v>2014</v>
      </c>
      <c r="B104" s="59">
        <f t="shared" si="4"/>
        <v>31204.878000000001</v>
      </c>
      <c r="C104" s="33">
        <f>' Per Cápita 1'!C102</f>
        <v>35543658</v>
      </c>
      <c r="D104" s="56">
        <f t="shared" si="5"/>
        <v>0.87793096591239994</v>
      </c>
    </row>
    <row r="105" spans="1:10" x14ac:dyDescent="0.25">
      <c r="A105" s="31">
        <v>2015</v>
      </c>
      <c r="B105" s="59">
        <f t="shared" si="4"/>
        <v>18868.599999999999</v>
      </c>
      <c r="C105" s="33">
        <f>' Per Cápita 1'!C103</f>
        <v>35851774</v>
      </c>
      <c r="D105" s="56">
        <f t="shared" si="5"/>
        <v>0.52629473788382131</v>
      </c>
    </row>
    <row r="106" spans="1:10" x14ac:dyDescent="0.25">
      <c r="A106" t="s">
        <v>34</v>
      </c>
    </row>
    <row r="109" spans="1:10" x14ac:dyDescent="0.25">
      <c r="A109" s="121" t="s">
        <v>319</v>
      </c>
      <c r="B109" s="121"/>
      <c r="C109" s="121"/>
      <c r="D109" s="121"/>
      <c r="F109" s="7" t="s">
        <v>26</v>
      </c>
      <c r="I109" s="1" t="s">
        <v>3</v>
      </c>
      <c r="J109" s="7" t="s">
        <v>320</v>
      </c>
    </row>
    <row r="110" spans="1:10" ht="60" x14ac:dyDescent="0.25">
      <c r="A110" s="61" t="s">
        <v>0</v>
      </c>
      <c r="B110" s="28" t="s">
        <v>328</v>
      </c>
      <c r="C110" s="28" t="s">
        <v>318</v>
      </c>
      <c r="D110" s="28" t="s">
        <v>57</v>
      </c>
    </row>
    <row r="111" spans="1:10" x14ac:dyDescent="0.25">
      <c r="A111" s="31">
        <v>1995</v>
      </c>
      <c r="B111" s="53">
        <f t="shared" ref="B111:B131" si="6">B6</f>
        <v>13597.804</v>
      </c>
      <c r="C111" s="33">
        <f ca="1">C85</f>
        <v>29354000</v>
      </c>
      <c r="D111" s="56">
        <f ca="1">(B111*1000/C111)</f>
        <v>0.46323512979491721</v>
      </c>
    </row>
    <row r="112" spans="1:10" x14ac:dyDescent="0.25">
      <c r="A112" s="32">
        <v>1996</v>
      </c>
      <c r="B112" s="53">
        <f t="shared" si="6"/>
        <v>326.166</v>
      </c>
      <c r="C112" s="33">
        <f t="shared" ref="C112:C131" si="7">C86</f>
        <v>29671900</v>
      </c>
      <c r="D112" s="56">
        <f t="shared" ref="D112:D131" si="8">(B112*1000/C112)</f>
        <v>1.0992420438192364E-2</v>
      </c>
    </row>
    <row r="113" spans="1:4" x14ac:dyDescent="0.25">
      <c r="A113" s="31">
        <v>1997</v>
      </c>
      <c r="B113" s="53">
        <f t="shared" si="6"/>
        <v>1274.5219999999999</v>
      </c>
      <c r="C113" s="33">
        <f t="shared" si="7"/>
        <v>29987200</v>
      </c>
      <c r="D113" s="56">
        <f t="shared" si="8"/>
        <v>4.2502200939067335E-2</v>
      </c>
    </row>
    <row r="114" spans="1:4" x14ac:dyDescent="0.25">
      <c r="A114" s="32">
        <v>1998</v>
      </c>
      <c r="B114" s="53">
        <f t="shared" si="6"/>
        <v>4854.1589999999997</v>
      </c>
      <c r="C114" s="33">
        <f t="shared" si="7"/>
        <v>30247900</v>
      </c>
      <c r="D114" s="56">
        <f t="shared" si="8"/>
        <v>0.16047920682096939</v>
      </c>
    </row>
    <row r="115" spans="1:4" x14ac:dyDescent="0.25">
      <c r="A115" s="31">
        <v>1999</v>
      </c>
      <c r="B115" s="53">
        <f t="shared" si="6"/>
        <v>1074.779</v>
      </c>
      <c r="C115" s="33">
        <f t="shared" si="7"/>
        <v>30499200</v>
      </c>
      <c r="D115" s="56">
        <f t="shared" si="8"/>
        <v>3.5239580054558808E-2</v>
      </c>
    </row>
    <row r="116" spans="1:4" x14ac:dyDescent="0.25">
      <c r="A116" s="32">
        <v>2000</v>
      </c>
      <c r="B116" s="53">
        <f t="shared" si="6"/>
        <v>2471.7530000000002</v>
      </c>
      <c r="C116" s="33">
        <f t="shared" si="7"/>
        <v>30769700</v>
      </c>
      <c r="D116" s="56">
        <f t="shared" si="8"/>
        <v>8.033074745610129E-2</v>
      </c>
    </row>
    <row r="117" spans="1:4" x14ac:dyDescent="0.25">
      <c r="A117" s="31">
        <v>2001</v>
      </c>
      <c r="B117" s="53">
        <f t="shared" si="6"/>
        <v>2053.9859999999999</v>
      </c>
      <c r="C117" s="33">
        <f t="shared" si="7"/>
        <v>31081900</v>
      </c>
      <c r="D117" s="56">
        <f t="shared" si="8"/>
        <v>6.6083025812450319E-2</v>
      </c>
    </row>
    <row r="118" spans="1:4" x14ac:dyDescent="0.25">
      <c r="A118" s="32">
        <v>2002</v>
      </c>
      <c r="B118" s="53">
        <f t="shared" si="6"/>
        <v>3820.9009999999998</v>
      </c>
      <c r="C118" s="33">
        <f t="shared" si="7"/>
        <v>31362000</v>
      </c>
      <c r="D118" s="56">
        <f t="shared" si="8"/>
        <v>0.12183218544735668</v>
      </c>
    </row>
    <row r="119" spans="1:4" x14ac:dyDescent="0.25">
      <c r="A119" s="31">
        <v>2003</v>
      </c>
      <c r="B119" s="53">
        <f t="shared" si="6"/>
        <v>3166.5329999999999</v>
      </c>
      <c r="C119" s="33">
        <f t="shared" si="7"/>
        <v>31676000</v>
      </c>
      <c r="D119" s="56">
        <f t="shared" si="8"/>
        <v>9.9966315191312036E-2</v>
      </c>
    </row>
    <row r="120" spans="1:4" x14ac:dyDescent="0.25">
      <c r="A120" s="32">
        <v>2004</v>
      </c>
      <c r="B120" s="53">
        <f t="shared" si="6"/>
        <v>2766.0450000000001</v>
      </c>
      <c r="C120" s="33">
        <f t="shared" si="7"/>
        <v>31995000</v>
      </c>
      <c r="D120" s="56">
        <f t="shared" si="8"/>
        <v>8.6452414439756209E-2</v>
      </c>
    </row>
    <row r="121" spans="1:4" x14ac:dyDescent="0.25">
      <c r="A121" s="31">
        <v>2005</v>
      </c>
      <c r="B121" s="53">
        <f t="shared" si="6"/>
        <v>40472.629999999997</v>
      </c>
      <c r="C121" s="33">
        <f t="shared" si="7"/>
        <v>32312000</v>
      </c>
      <c r="D121" s="56">
        <f t="shared" si="8"/>
        <v>1.2525572542708592</v>
      </c>
    </row>
    <row r="122" spans="1:4" x14ac:dyDescent="0.25">
      <c r="A122" s="32">
        <v>2006</v>
      </c>
      <c r="B122" s="53">
        <f t="shared" si="6"/>
        <v>19333.048999999999</v>
      </c>
      <c r="C122" s="33">
        <f t="shared" si="7"/>
        <v>32570505</v>
      </c>
      <c r="D122" s="56">
        <f t="shared" si="8"/>
        <v>0.5935753529151605</v>
      </c>
    </row>
    <row r="123" spans="1:4" x14ac:dyDescent="0.25">
      <c r="A123" s="31">
        <v>2007</v>
      </c>
      <c r="B123" s="53">
        <f t="shared" si="6"/>
        <v>23355.072</v>
      </c>
      <c r="C123" s="33">
        <f t="shared" si="7"/>
        <v>32887928</v>
      </c>
      <c r="D123" s="56">
        <f t="shared" si="8"/>
        <v>0.71014118007069338</v>
      </c>
    </row>
    <row r="124" spans="1:4" x14ac:dyDescent="0.25">
      <c r="A124" s="32">
        <v>2008</v>
      </c>
      <c r="B124" s="53">
        <f t="shared" si="6"/>
        <v>13151.753000000001</v>
      </c>
      <c r="C124" s="33">
        <f t="shared" si="7"/>
        <v>33245773</v>
      </c>
      <c r="D124" s="56">
        <f t="shared" si="8"/>
        <v>0.3955917343236387</v>
      </c>
    </row>
    <row r="125" spans="1:4" x14ac:dyDescent="0.25">
      <c r="A125" s="31">
        <v>2009</v>
      </c>
      <c r="B125" s="53">
        <f t="shared" si="6"/>
        <v>10230.421</v>
      </c>
      <c r="C125" s="33">
        <f t="shared" si="7"/>
        <v>33628571</v>
      </c>
      <c r="D125" s="56">
        <f t="shared" si="8"/>
        <v>0.30421813047006963</v>
      </c>
    </row>
    <row r="126" spans="1:4" x14ac:dyDescent="0.25">
      <c r="A126" s="32">
        <v>2010</v>
      </c>
      <c r="B126" s="53">
        <f t="shared" si="6"/>
        <v>22935.698</v>
      </c>
      <c r="C126" s="33">
        <f t="shared" si="7"/>
        <v>34005274</v>
      </c>
      <c r="D126" s="56">
        <f t="shared" si="8"/>
        <v>0.67447473000805702</v>
      </c>
    </row>
    <row r="127" spans="1:4" x14ac:dyDescent="0.25">
      <c r="A127" s="31">
        <v>2011</v>
      </c>
      <c r="B127" s="53">
        <f t="shared" si="6"/>
        <v>34778.953000000001</v>
      </c>
      <c r="C127" s="33">
        <f t="shared" si="7"/>
        <v>34342780</v>
      </c>
      <c r="D127" s="56">
        <f t="shared" si="8"/>
        <v>1.0127005734538672</v>
      </c>
    </row>
    <row r="128" spans="1:4" x14ac:dyDescent="0.25">
      <c r="A128" s="32">
        <v>2012</v>
      </c>
      <c r="B128" s="53">
        <f t="shared" si="6"/>
        <v>27694.620999999999</v>
      </c>
      <c r="C128" s="33">
        <f t="shared" si="7"/>
        <v>34751476</v>
      </c>
      <c r="D128" s="56">
        <f t="shared" si="8"/>
        <v>0.7969336611774418</v>
      </c>
    </row>
    <row r="129" spans="1:10" x14ac:dyDescent="0.25">
      <c r="A129" s="31">
        <v>2013</v>
      </c>
      <c r="B129" s="53">
        <f t="shared" si="6"/>
        <v>13669.82</v>
      </c>
      <c r="C129" s="33">
        <f t="shared" si="7"/>
        <v>35155499</v>
      </c>
      <c r="D129" s="56">
        <f t="shared" si="8"/>
        <v>0.38883874184235018</v>
      </c>
    </row>
    <row r="130" spans="1:10" x14ac:dyDescent="0.25">
      <c r="A130" s="32">
        <v>2014</v>
      </c>
      <c r="B130" s="53">
        <f t="shared" si="6"/>
        <v>34407.521999999997</v>
      </c>
      <c r="C130" s="33">
        <f t="shared" si="7"/>
        <v>35543658</v>
      </c>
      <c r="D130" s="56">
        <f t="shared" si="8"/>
        <v>0.96803547907196275</v>
      </c>
    </row>
    <row r="131" spans="1:10" x14ac:dyDescent="0.25">
      <c r="A131" s="31">
        <v>2015</v>
      </c>
      <c r="B131" s="53">
        <f t="shared" si="6"/>
        <v>13690.258</v>
      </c>
      <c r="C131" s="33">
        <f t="shared" si="7"/>
        <v>35851774</v>
      </c>
      <c r="D131" s="56">
        <f t="shared" si="8"/>
        <v>0.38185719903288468</v>
      </c>
    </row>
    <row r="132" spans="1:10" x14ac:dyDescent="0.25">
      <c r="A132" t="s">
        <v>34</v>
      </c>
    </row>
    <row r="134" spans="1:10" x14ac:dyDescent="0.25">
      <c r="A134" s="121" t="s">
        <v>322</v>
      </c>
      <c r="B134" s="121"/>
      <c r="C134" s="121"/>
      <c r="D134" s="121"/>
      <c r="F134" s="7" t="s">
        <v>29</v>
      </c>
      <c r="I134" s="1" t="s">
        <v>3</v>
      </c>
      <c r="J134" s="7" t="s">
        <v>323</v>
      </c>
    </row>
    <row r="135" spans="1:10" ht="75" x14ac:dyDescent="0.25">
      <c r="A135" s="61" t="s">
        <v>0</v>
      </c>
      <c r="B135" s="28" t="s">
        <v>324</v>
      </c>
      <c r="C135" s="28" t="s">
        <v>318</v>
      </c>
      <c r="D135" s="28" t="s">
        <v>58</v>
      </c>
    </row>
    <row r="136" spans="1:10" x14ac:dyDescent="0.25">
      <c r="A136" s="31">
        <v>1995</v>
      </c>
      <c r="B136" s="59">
        <f t="shared" ref="B136:B156" si="9">B57</f>
        <v>17421.487000000001</v>
      </c>
      <c r="C136" s="33">
        <f ca="1">C111</f>
        <v>29354000</v>
      </c>
      <c r="D136" s="56">
        <f ca="1">(B136/C136)*1000</f>
        <v>0.59349618450637054</v>
      </c>
    </row>
    <row r="137" spans="1:10" x14ac:dyDescent="0.25">
      <c r="A137" s="32">
        <v>1996</v>
      </c>
      <c r="B137" s="59">
        <f t="shared" si="9"/>
        <v>6851.2539999999999</v>
      </c>
      <c r="C137" s="33">
        <f t="shared" ref="C137:C156" si="10">C112</f>
        <v>29671900</v>
      </c>
      <c r="D137" s="56">
        <f t="shared" ref="D137:D156" si="11">(B137/C137)*1000</f>
        <v>0.23090041419659679</v>
      </c>
    </row>
    <row r="138" spans="1:10" x14ac:dyDescent="0.25">
      <c r="A138" s="31">
        <v>1997</v>
      </c>
      <c r="B138" s="59">
        <f t="shared" si="9"/>
        <v>9596.3839999999982</v>
      </c>
      <c r="C138" s="33">
        <f t="shared" si="10"/>
        <v>29987200</v>
      </c>
      <c r="D138" s="56">
        <f t="shared" si="11"/>
        <v>0.32001600682958059</v>
      </c>
    </row>
    <row r="139" spans="1:10" x14ac:dyDescent="0.25">
      <c r="A139" s="32">
        <v>1998</v>
      </c>
      <c r="B139" s="59">
        <f t="shared" si="9"/>
        <v>14396.85</v>
      </c>
      <c r="C139" s="33">
        <f t="shared" si="10"/>
        <v>30247900</v>
      </c>
      <c r="D139" s="56">
        <f t="shared" si="11"/>
        <v>0.47596196760766862</v>
      </c>
    </row>
    <row r="140" spans="1:10" x14ac:dyDescent="0.25">
      <c r="A140" s="31">
        <v>1999</v>
      </c>
      <c r="B140" s="59">
        <f t="shared" si="9"/>
        <v>7083.3040000000001</v>
      </c>
      <c r="C140" s="33">
        <f t="shared" si="10"/>
        <v>30499200</v>
      </c>
      <c r="D140" s="56">
        <f t="shared" si="11"/>
        <v>0.23224556709684188</v>
      </c>
    </row>
    <row r="141" spans="1:10" x14ac:dyDescent="0.25">
      <c r="A141" s="32">
        <v>2000</v>
      </c>
      <c r="B141" s="59">
        <f t="shared" si="9"/>
        <v>7580.380000000001</v>
      </c>
      <c r="C141" s="33">
        <f t="shared" si="10"/>
        <v>30769700</v>
      </c>
      <c r="D141" s="56">
        <f t="shared" si="11"/>
        <v>0.24635859303145632</v>
      </c>
    </row>
    <row r="142" spans="1:10" x14ac:dyDescent="0.25">
      <c r="A142" s="31">
        <v>2001</v>
      </c>
      <c r="B142" s="59">
        <f t="shared" si="9"/>
        <v>8029.0069999999996</v>
      </c>
      <c r="C142" s="33">
        <f t="shared" si="10"/>
        <v>31081900</v>
      </c>
      <c r="D142" s="56">
        <f t="shared" si="11"/>
        <v>0.25831776693187997</v>
      </c>
    </row>
    <row r="143" spans="1:10" x14ac:dyDescent="0.25">
      <c r="A143" s="32">
        <v>2002</v>
      </c>
      <c r="B143" s="59">
        <f t="shared" si="9"/>
        <v>7997.2649999999994</v>
      </c>
      <c r="C143" s="33">
        <f t="shared" si="10"/>
        <v>31362000</v>
      </c>
      <c r="D143" s="56">
        <f t="shared" si="11"/>
        <v>0.25499856514252917</v>
      </c>
    </row>
    <row r="144" spans="1:10" x14ac:dyDescent="0.25">
      <c r="A144" s="31">
        <v>2003</v>
      </c>
      <c r="B144" s="59">
        <f t="shared" si="9"/>
        <v>8400.1919999999991</v>
      </c>
      <c r="C144" s="33">
        <f t="shared" si="10"/>
        <v>31676000</v>
      </c>
      <c r="D144" s="56">
        <f t="shared" si="11"/>
        <v>0.26519105947720673</v>
      </c>
    </row>
    <row r="145" spans="1:4" x14ac:dyDescent="0.25">
      <c r="A145" s="32">
        <v>2004</v>
      </c>
      <c r="B145" s="59">
        <f t="shared" si="9"/>
        <v>14976.445</v>
      </c>
      <c r="C145" s="33">
        <f t="shared" si="10"/>
        <v>31995000</v>
      </c>
      <c r="D145" s="56">
        <f t="shared" si="11"/>
        <v>0.46808704485075792</v>
      </c>
    </row>
    <row r="146" spans="1:4" x14ac:dyDescent="0.25">
      <c r="A146" s="31">
        <v>2005</v>
      </c>
      <c r="B146" s="59">
        <f t="shared" si="9"/>
        <v>47893.915999999997</v>
      </c>
      <c r="C146" s="33">
        <f t="shared" si="10"/>
        <v>32312000</v>
      </c>
      <c r="D146" s="56">
        <f t="shared" si="11"/>
        <v>1.4822331022530328</v>
      </c>
    </row>
    <row r="147" spans="1:4" x14ac:dyDescent="0.25">
      <c r="A147" s="32">
        <v>2006</v>
      </c>
      <c r="B147" s="59">
        <f t="shared" si="9"/>
        <v>45230.531999999999</v>
      </c>
      <c r="C147" s="33">
        <f t="shared" si="10"/>
        <v>32570505</v>
      </c>
      <c r="D147" s="56">
        <f t="shared" si="11"/>
        <v>1.3886960610527836</v>
      </c>
    </row>
    <row r="148" spans="1:4" x14ac:dyDescent="0.25">
      <c r="A148" s="31">
        <v>2007</v>
      </c>
      <c r="B148" s="59">
        <f t="shared" si="9"/>
        <v>37687.733</v>
      </c>
      <c r="C148" s="33">
        <f t="shared" si="10"/>
        <v>32887928</v>
      </c>
      <c r="D148" s="56">
        <f t="shared" si="11"/>
        <v>1.1459442808315563</v>
      </c>
    </row>
    <row r="149" spans="1:4" x14ac:dyDescent="0.25">
      <c r="A149" s="32">
        <v>2008</v>
      </c>
      <c r="B149" s="59">
        <f t="shared" si="9"/>
        <v>80829.764999999999</v>
      </c>
      <c r="C149" s="33">
        <f t="shared" si="10"/>
        <v>33245773</v>
      </c>
      <c r="D149" s="56">
        <f t="shared" si="11"/>
        <v>2.4312794591962112</v>
      </c>
    </row>
    <row r="150" spans="1:4" x14ac:dyDescent="0.25">
      <c r="A150" s="31">
        <v>2009</v>
      </c>
      <c r="B150" s="59">
        <f t="shared" si="9"/>
        <v>41976.626000000004</v>
      </c>
      <c r="C150" s="33">
        <f t="shared" si="10"/>
        <v>33628571</v>
      </c>
      <c r="D150" s="56">
        <f t="shared" si="11"/>
        <v>1.2482429300965541</v>
      </c>
    </row>
    <row r="151" spans="1:4" x14ac:dyDescent="0.25">
      <c r="A151" s="32">
        <v>2010</v>
      </c>
      <c r="B151" s="59">
        <f t="shared" si="9"/>
        <v>51830.792000000001</v>
      </c>
      <c r="C151" s="33">
        <f t="shared" si="10"/>
        <v>34005274</v>
      </c>
      <c r="D151" s="56">
        <f t="shared" si="11"/>
        <v>1.5241986287185925</v>
      </c>
    </row>
    <row r="152" spans="1:4" x14ac:dyDescent="0.25">
      <c r="A152" s="31">
        <v>2011</v>
      </c>
      <c r="B152" s="59">
        <f t="shared" si="9"/>
        <v>73624.400999999998</v>
      </c>
      <c r="C152" s="33">
        <f t="shared" si="10"/>
        <v>34342780</v>
      </c>
      <c r="D152" s="56">
        <f t="shared" si="11"/>
        <v>2.1438101691243401</v>
      </c>
    </row>
    <row r="153" spans="1:4" x14ac:dyDescent="0.25">
      <c r="A153" s="32">
        <v>2012</v>
      </c>
      <c r="B153" s="59">
        <f t="shared" si="9"/>
        <v>49709.868000000002</v>
      </c>
      <c r="C153" s="33">
        <f t="shared" si="10"/>
        <v>34751476</v>
      </c>
      <c r="D153" s="56">
        <f t="shared" si="11"/>
        <v>1.4304390409201613</v>
      </c>
    </row>
    <row r="154" spans="1:4" x14ac:dyDescent="0.25">
      <c r="A154" s="31">
        <v>2013</v>
      </c>
      <c r="B154" s="59">
        <f t="shared" si="9"/>
        <v>32432.187999999998</v>
      </c>
      <c r="C154" s="33">
        <f t="shared" si="10"/>
        <v>35155499</v>
      </c>
      <c r="D154" s="56">
        <f t="shared" si="11"/>
        <v>0.92253527677135228</v>
      </c>
    </row>
    <row r="155" spans="1:4" x14ac:dyDescent="0.25">
      <c r="A155" s="32">
        <v>2014</v>
      </c>
      <c r="B155" s="59">
        <f t="shared" si="9"/>
        <v>65612.399999999994</v>
      </c>
      <c r="C155" s="33">
        <f t="shared" si="10"/>
        <v>35543658</v>
      </c>
      <c r="D155" s="56">
        <f t="shared" si="11"/>
        <v>1.8459664449843625</v>
      </c>
    </row>
    <row r="156" spans="1:4" x14ac:dyDescent="0.25">
      <c r="A156" s="31">
        <v>2015</v>
      </c>
      <c r="B156" s="59">
        <f t="shared" si="9"/>
        <v>32558.858</v>
      </c>
      <c r="C156" s="33">
        <f t="shared" si="10"/>
        <v>35851774</v>
      </c>
      <c r="D156" s="56">
        <f t="shared" si="11"/>
        <v>0.90815193691670593</v>
      </c>
    </row>
    <row r="157" spans="1:4" x14ac:dyDescent="0.25">
      <c r="A157" t="s">
        <v>34</v>
      </c>
    </row>
  </sheetData>
  <mergeCells count="6">
    <mergeCell ref="A134:D134"/>
    <mergeCell ref="A4:D4"/>
    <mergeCell ref="A30:D30"/>
    <mergeCell ref="A55:D55"/>
    <mergeCell ref="A83:D83"/>
    <mergeCell ref="A109:D10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topLeftCell="A58" zoomScale="80" zoomScaleNormal="80" workbookViewId="0">
      <selection activeCell="D31" sqref="D31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11</v>
      </c>
    </row>
    <row r="4" spans="1:10" x14ac:dyDescent="0.25">
      <c r="A4" s="121" t="s">
        <v>12</v>
      </c>
      <c r="B4" s="121"/>
      <c r="C4" s="121"/>
      <c r="D4" s="121"/>
      <c r="F4" s="7" t="s">
        <v>25</v>
      </c>
      <c r="I4" s="1" t="s">
        <v>3</v>
      </c>
      <c r="J4" s="7" t="s">
        <v>315</v>
      </c>
    </row>
    <row r="5" spans="1:10" ht="60" x14ac:dyDescent="0.25">
      <c r="A5" s="63" t="s">
        <v>0</v>
      </c>
      <c r="B5" s="28" t="s">
        <v>327</v>
      </c>
      <c r="C5" s="28" t="s">
        <v>24</v>
      </c>
      <c r="D5" s="28" t="s">
        <v>17</v>
      </c>
    </row>
    <row r="6" spans="1:10" x14ac:dyDescent="0.25">
      <c r="A6" s="31">
        <v>1995</v>
      </c>
      <c r="B6" s="53">
        <f>'Export '!E2</f>
        <v>4680.8220000000001</v>
      </c>
      <c r="C6" s="33">
        <v>37472184</v>
      </c>
      <c r="D6" s="57">
        <f>(B6*1000/C6)</f>
        <v>0.12491457663636579</v>
      </c>
    </row>
    <row r="7" spans="1:10" x14ac:dyDescent="0.25">
      <c r="A7" s="32">
        <v>1996</v>
      </c>
      <c r="B7" s="53">
        <f>'Export '!E3</f>
        <v>4122.2920000000004</v>
      </c>
      <c r="C7" s="34">
        <v>38068050</v>
      </c>
      <c r="D7" s="57">
        <f t="shared" ref="D7:D26" si="0">(B7*1000/C7)</f>
        <v>0.10828744839832879</v>
      </c>
    </row>
    <row r="8" spans="1:10" x14ac:dyDescent="0.25">
      <c r="A8" s="31">
        <v>1997</v>
      </c>
      <c r="B8" s="53">
        <f>'Export '!E4</f>
        <v>4386.0129999999999</v>
      </c>
      <c r="C8" s="33">
        <v>38635691</v>
      </c>
      <c r="D8" s="57">
        <f t="shared" si="0"/>
        <v>0.11352231282727673</v>
      </c>
    </row>
    <row r="9" spans="1:10" x14ac:dyDescent="0.25">
      <c r="A9" s="32">
        <v>1998</v>
      </c>
      <c r="B9" s="53">
        <f>'Export '!E5</f>
        <v>4921.0889999999999</v>
      </c>
      <c r="C9" s="34">
        <v>39184456</v>
      </c>
      <c r="D9" s="57">
        <f t="shared" si="0"/>
        <v>0.12558778409479515</v>
      </c>
    </row>
    <row r="10" spans="1:10" x14ac:dyDescent="0.25">
      <c r="A10" s="31">
        <v>1999</v>
      </c>
      <c r="B10" s="53">
        <f>'Export '!E6</f>
        <v>3778.4940000000001</v>
      </c>
      <c r="C10" s="33">
        <v>39730798</v>
      </c>
      <c r="D10" s="57">
        <f t="shared" si="0"/>
        <v>9.5102393865836771E-2</v>
      </c>
    </row>
    <row r="11" spans="1:10" x14ac:dyDescent="0.25">
      <c r="A11" s="32">
        <v>2000</v>
      </c>
      <c r="B11" s="53">
        <f>'Export '!E7</f>
        <v>5711.1009999999997</v>
      </c>
      <c r="C11" s="34">
        <v>40295563</v>
      </c>
      <c r="D11" s="57">
        <f t="shared" si="0"/>
        <v>0.14173026940956254</v>
      </c>
    </row>
    <row r="12" spans="1:10" x14ac:dyDescent="0.25">
      <c r="A12" s="31">
        <v>2001</v>
      </c>
      <c r="B12" s="53">
        <f>'Export '!E8</f>
        <v>7512.2740000000003</v>
      </c>
      <c r="C12" s="33">
        <v>40813541</v>
      </c>
      <c r="D12" s="57">
        <f t="shared" si="0"/>
        <v>0.18406327449019921</v>
      </c>
    </row>
    <row r="13" spans="1:10" x14ac:dyDescent="0.25">
      <c r="A13" s="32">
        <v>2002</v>
      </c>
      <c r="B13" s="53">
        <f>'Export '!E9</f>
        <v>8014.8789999999999</v>
      </c>
      <c r="C13" s="34">
        <v>41328824</v>
      </c>
      <c r="D13" s="57">
        <f t="shared" si="0"/>
        <v>0.19392951998827743</v>
      </c>
    </row>
    <row r="14" spans="1:10" x14ac:dyDescent="0.25">
      <c r="A14" s="31">
        <v>2003</v>
      </c>
      <c r="B14" s="53">
        <f>'Export '!E10</f>
        <v>8098.0749999999998</v>
      </c>
      <c r="C14" s="33">
        <v>41848959</v>
      </c>
      <c r="D14" s="57">
        <f t="shared" si="0"/>
        <v>0.1935072028912356</v>
      </c>
    </row>
    <row r="15" spans="1:10" x14ac:dyDescent="0.25">
      <c r="A15" s="32">
        <v>2004</v>
      </c>
      <c r="B15" s="53">
        <f>'Export '!E11</f>
        <v>9867.768</v>
      </c>
      <c r="C15" s="34">
        <v>42368489</v>
      </c>
      <c r="D15" s="57">
        <f t="shared" si="0"/>
        <v>0.23290346748027763</v>
      </c>
    </row>
    <row r="16" spans="1:10" x14ac:dyDescent="0.25">
      <c r="A16" s="31">
        <v>2005</v>
      </c>
      <c r="B16" s="53">
        <f>'Export '!E12</f>
        <v>10787.387000000001</v>
      </c>
      <c r="C16" s="33">
        <v>42888592</v>
      </c>
      <c r="D16" s="57">
        <f t="shared" si="0"/>
        <v>0.25152112710997832</v>
      </c>
    </row>
    <row r="17" spans="1:10" x14ac:dyDescent="0.25">
      <c r="A17" s="32">
        <v>2006</v>
      </c>
      <c r="B17" s="53">
        <f>'Export '!E13</f>
        <v>9169.4079999999994</v>
      </c>
      <c r="C17" s="34">
        <v>43405956</v>
      </c>
      <c r="D17" s="57">
        <f t="shared" si="0"/>
        <v>0.21124769144584674</v>
      </c>
    </row>
    <row r="18" spans="1:10" x14ac:dyDescent="0.25">
      <c r="A18" s="31">
        <v>2007</v>
      </c>
      <c r="B18" s="53">
        <f>'Export '!E14</f>
        <v>9096.4259999999995</v>
      </c>
      <c r="C18" s="33">
        <v>43926929</v>
      </c>
      <c r="D18" s="57">
        <f t="shared" si="0"/>
        <v>0.20708085466206846</v>
      </c>
    </row>
    <row r="19" spans="1:10" x14ac:dyDescent="0.25">
      <c r="A19" s="32">
        <v>2008</v>
      </c>
      <c r="B19" s="53">
        <f>'Export '!E15</f>
        <v>7459.3090000000002</v>
      </c>
      <c r="C19" s="34">
        <v>44451147</v>
      </c>
      <c r="D19" s="57">
        <f t="shared" si="0"/>
        <v>0.16780914562227156</v>
      </c>
    </row>
    <row r="20" spans="1:10" x14ac:dyDescent="0.25">
      <c r="A20" s="31">
        <v>2009</v>
      </c>
      <c r="B20" s="53">
        <f>'Export '!E16</f>
        <v>5896.8149999999996</v>
      </c>
      <c r="C20" s="33">
        <v>44978832</v>
      </c>
      <c r="D20" s="57">
        <f t="shared" si="0"/>
        <v>0.13110200371588129</v>
      </c>
    </row>
    <row r="21" spans="1:10" x14ac:dyDescent="0.25">
      <c r="A21" s="32">
        <v>2010</v>
      </c>
      <c r="B21" s="53">
        <f>'Export '!E17</f>
        <v>6648.366</v>
      </c>
      <c r="C21" s="34">
        <v>45509584</v>
      </c>
      <c r="D21" s="57">
        <f t="shared" si="0"/>
        <v>0.14608716265127802</v>
      </c>
    </row>
    <row r="22" spans="1:10" x14ac:dyDescent="0.25">
      <c r="A22" s="31">
        <v>2011</v>
      </c>
      <c r="B22" s="53">
        <f>'Export '!E18</f>
        <v>7011.3670000000002</v>
      </c>
      <c r="C22" s="33">
        <v>46044601</v>
      </c>
      <c r="D22" s="57">
        <f t="shared" si="0"/>
        <v>0.15227337945658384</v>
      </c>
    </row>
    <row r="23" spans="1:10" x14ac:dyDescent="0.25">
      <c r="A23" s="32">
        <v>2012</v>
      </c>
      <c r="B23" s="53">
        <f>'Export '!E19</f>
        <v>10133.678</v>
      </c>
      <c r="C23" s="34">
        <v>46581823</v>
      </c>
      <c r="D23" s="57">
        <f t="shared" si="0"/>
        <v>0.21754575813831931</v>
      </c>
    </row>
    <row r="24" spans="1:10" x14ac:dyDescent="0.25">
      <c r="A24" s="31">
        <v>2013</v>
      </c>
      <c r="B24" s="53">
        <f>'Export '!E20</f>
        <v>10581.567999999999</v>
      </c>
      <c r="C24" s="33">
        <v>47121089</v>
      </c>
      <c r="D24" s="57">
        <f t="shared" si="0"/>
        <v>0.22456119382130579</v>
      </c>
    </row>
    <row r="25" spans="1:10" x14ac:dyDescent="0.25">
      <c r="A25" s="32">
        <v>2014</v>
      </c>
      <c r="B25" s="53">
        <f>'Export '!E21</f>
        <v>8328.5740000000005</v>
      </c>
      <c r="C25" s="34">
        <v>47661787</v>
      </c>
      <c r="D25" s="57">
        <f t="shared" si="0"/>
        <v>0.17474321724445627</v>
      </c>
    </row>
    <row r="26" spans="1:10" x14ac:dyDescent="0.25">
      <c r="A26" s="31">
        <v>2015</v>
      </c>
      <c r="B26" s="53">
        <f>'Export '!E22</f>
        <v>8309.6569999999992</v>
      </c>
      <c r="C26" s="33">
        <v>48203405</v>
      </c>
      <c r="D26" s="57">
        <f t="shared" si="0"/>
        <v>0.1723873448359094</v>
      </c>
    </row>
    <row r="27" spans="1:10" x14ac:dyDescent="0.25">
      <c r="A27" t="s">
        <v>39</v>
      </c>
    </row>
    <row r="30" spans="1:10" x14ac:dyDescent="0.25">
      <c r="A30" s="121" t="s">
        <v>13</v>
      </c>
      <c r="B30" s="121"/>
      <c r="C30" s="121"/>
      <c r="D30" s="121"/>
      <c r="F30" s="7" t="s">
        <v>26</v>
      </c>
      <c r="I30" s="1" t="s">
        <v>3</v>
      </c>
      <c r="J30" s="7" t="s">
        <v>27</v>
      </c>
    </row>
    <row r="31" spans="1:10" ht="60" x14ac:dyDescent="0.25">
      <c r="A31" s="63" t="s">
        <v>0</v>
      </c>
      <c r="B31" s="28" t="s">
        <v>14</v>
      </c>
      <c r="C31" s="28" t="s">
        <v>24</v>
      </c>
      <c r="D31" s="28" t="s">
        <v>57</v>
      </c>
    </row>
    <row r="32" spans="1:10" x14ac:dyDescent="0.25">
      <c r="A32" s="31">
        <v>1995</v>
      </c>
      <c r="B32" s="53">
        <f>'Import '!E2</f>
        <v>1972.8810000000001</v>
      </c>
      <c r="C32" s="33">
        <v>37472184</v>
      </c>
      <c r="D32" s="56">
        <f>(B32/C32)*1000</f>
        <v>5.2649213080294438E-2</v>
      </c>
    </row>
    <row r="33" spans="1:4" x14ac:dyDescent="0.25">
      <c r="A33" s="32">
        <v>1996</v>
      </c>
      <c r="B33" s="53">
        <f>'Import '!E3</f>
        <v>1813.931</v>
      </c>
      <c r="C33" s="34">
        <v>38068050</v>
      </c>
      <c r="D33" s="56">
        <f t="shared" ref="D33:D52" si="1">(B33/C33)*1000</f>
        <v>4.7649695742230033E-2</v>
      </c>
    </row>
    <row r="34" spans="1:4" x14ac:dyDescent="0.25">
      <c r="A34" s="31">
        <v>1997</v>
      </c>
      <c r="B34" s="53">
        <f>'Import '!E4</f>
        <v>3130.2339999999999</v>
      </c>
      <c r="C34" s="33">
        <v>38635691</v>
      </c>
      <c r="D34" s="56">
        <f t="shared" si="1"/>
        <v>8.1019231673635658E-2</v>
      </c>
    </row>
    <row r="35" spans="1:4" x14ac:dyDescent="0.25">
      <c r="A35" s="32">
        <v>1998</v>
      </c>
      <c r="B35" s="53">
        <f>'Import '!E5</f>
        <v>3267.2040000000002</v>
      </c>
      <c r="C35" s="34">
        <v>39184456</v>
      </c>
      <c r="D35" s="56">
        <f t="shared" si="1"/>
        <v>8.3380103579848097E-2</v>
      </c>
    </row>
    <row r="36" spans="1:4" x14ac:dyDescent="0.25">
      <c r="A36" s="31">
        <v>1999</v>
      </c>
      <c r="B36" s="53">
        <f>'Import '!E6</f>
        <v>2127.4380000000001</v>
      </c>
      <c r="C36" s="33">
        <v>39730798</v>
      </c>
      <c r="D36" s="56">
        <f t="shared" si="1"/>
        <v>5.3546319406924572E-2</v>
      </c>
    </row>
    <row r="37" spans="1:4" x14ac:dyDescent="0.25">
      <c r="A37" s="32">
        <v>2000</v>
      </c>
      <c r="B37" s="53">
        <f>'Import '!E7</f>
        <v>3177.0340000000001</v>
      </c>
      <c r="C37" s="34">
        <v>40295563</v>
      </c>
      <c r="D37" s="56">
        <f t="shared" si="1"/>
        <v>7.8843271156181643E-2</v>
      </c>
    </row>
    <row r="38" spans="1:4" x14ac:dyDescent="0.25">
      <c r="A38" s="31">
        <v>2001</v>
      </c>
      <c r="B38" s="53">
        <f>'Import '!E8</f>
        <v>3659.1979999999999</v>
      </c>
      <c r="C38" s="33">
        <v>40813541</v>
      </c>
      <c r="D38" s="56">
        <f t="shared" si="1"/>
        <v>8.9656469650599535E-2</v>
      </c>
    </row>
    <row r="39" spans="1:4" x14ac:dyDescent="0.25">
      <c r="A39" s="32">
        <v>2002</v>
      </c>
      <c r="B39" s="53">
        <f>'Import '!E9</f>
        <v>2114.5010000000002</v>
      </c>
      <c r="C39" s="34">
        <v>41328824</v>
      </c>
      <c r="D39" s="56">
        <f t="shared" si="1"/>
        <v>5.1162863961481224E-2</v>
      </c>
    </row>
    <row r="40" spans="1:4" x14ac:dyDescent="0.25">
      <c r="A40" s="31">
        <v>2003</v>
      </c>
      <c r="B40" s="53">
        <f>'Import '!E10</f>
        <v>1898.9280000000001</v>
      </c>
      <c r="C40" s="33">
        <v>41848959</v>
      </c>
      <c r="D40" s="56">
        <f t="shared" si="1"/>
        <v>4.5375752357424234E-2</v>
      </c>
    </row>
    <row r="41" spans="1:4" x14ac:dyDescent="0.25">
      <c r="A41" s="32">
        <v>2004</v>
      </c>
      <c r="B41" s="53">
        <f>'Import '!E11</f>
        <v>6185.7150000000001</v>
      </c>
      <c r="C41" s="34">
        <v>42368489</v>
      </c>
      <c r="D41" s="56">
        <f t="shared" si="1"/>
        <v>0.14599800809511995</v>
      </c>
    </row>
    <row r="42" spans="1:4" x14ac:dyDescent="0.25">
      <c r="A42" s="31">
        <v>2005</v>
      </c>
      <c r="B42" s="53">
        <f>'Import '!E12</f>
        <v>6708.2520000000004</v>
      </c>
      <c r="C42" s="33">
        <v>42888592</v>
      </c>
      <c r="D42" s="56">
        <f t="shared" si="1"/>
        <v>0.15641110344680936</v>
      </c>
    </row>
    <row r="43" spans="1:4" x14ac:dyDescent="0.25">
      <c r="A43" s="32">
        <v>2006</v>
      </c>
      <c r="B43" s="53">
        <f>'Import '!E13</f>
        <v>4977.2749999999996</v>
      </c>
      <c r="C43" s="34">
        <v>43405956</v>
      </c>
      <c r="D43" s="56">
        <f t="shared" si="1"/>
        <v>0.11466801929209898</v>
      </c>
    </row>
    <row r="44" spans="1:4" x14ac:dyDescent="0.25">
      <c r="A44" s="31">
        <v>2007</v>
      </c>
      <c r="B44" s="53">
        <f>'Import '!E14</f>
        <v>6474.1</v>
      </c>
      <c r="C44" s="33">
        <v>43926929</v>
      </c>
      <c r="D44" s="56">
        <f t="shared" si="1"/>
        <v>0.14738339664036154</v>
      </c>
    </row>
    <row r="45" spans="1:4" x14ac:dyDescent="0.25">
      <c r="A45" s="32">
        <v>2008</v>
      </c>
      <c r="B45" s="53">
        <f>'Import '!E15</f>
        <v>4295.0050000000001</v>
      </c>
      <c r="C45" s="34">
        <v>44451147</v>
      </c>
      <c r="D45" s="56">
        <f t="shared" si="1"/>
        <v>9.6623041020741263E-2</v>
      </c>
    </row>
    <row r="46" spans="1:4" x14ac:dyDescent="0.25">
      <c r="A46" s="31">
        <v>2009</v>
      </c>
      <c r="B46" s="53">
        <f>'Import '!E16</f>
        <v>3682.404</v>
      </c>
      <c r="C46" s="33">
        <v>44978832</v>
      </c>
      <c r="D46" s="56">
        <f t="shared" si="1"/>
        <v>8.1869711512295384E-2</v>
      </c>
    </row>
    <row r="47" spans="1:4" x14ac:dyDescent="0.25">
      <c r="A47" s="32">
        <v>2010</v>
      </c>
      <c r="B47" s="53">
        <f>'Import '!E17</f>
        <v>5788.8770000000004</v>
      </c>
      <c r="C47" s="34">
        <v>45509584</v>
      </c>
      <c r="D47" s="56">
        <f t="shared" si="1"/>
        <v>0.12720127259348274</v>
      </c>
    </row>
    <row r="48" spans="1:4" x14ac:dyDescent="0.25">
      <c r="A48" s="31">
        <v>2011</v>
      </c>
      <c r="B48" s="53">
        <f>'Import '!E18</f>
        <v>5635.6210000000001</v>
      </c>
      <c r="C48" s="33">
        <v>46044601</v>
      </c>
      <c r="D48" s="56">
        <f t="shared" si="1"/>
        <v>0.1223948275716408</v>
      </c>
    </row>
    <row r="49" spans="1:10" x14ac:dyDescent="0.25">
      <c r="A49" s="32">
        <v>2012</v>
      </c>
      <c r="B49" s="53">
        <f>'Import '!E19</f>
        <v>5095.8069999999998</v>
      </c>
      <c r="C49" s="34">
        <v>46581823</v>
      </c>
      <c r="D49" s="56">
        <f t="shared" si="1"/>
        <v>0.10939475254113606</v>
      </c>
    </row>
    <row r="50" spans="1:10" x14ac:dyDescent="0.25">
      <c r="A50" s="31">
        <v>2013</v>
      </c>
      <c r="B50" s="53">
        <f>'Import '!E20</f>
        <v>4518.0889999999999</v>
      </c>
      <c r="C50" s="33">
        <v>47121089</v>
      </c>
      <c r="D50" s="56">
        <f t="shared" si="1"/>
        <v>9.5882525125851825E-2</v>
      </c>
    </row>
    <row r="51" spans="1:10" x14ac:dyDescent="0.25">
      <c r="A51" s="32">
        <v>2014</v>
      </c>
      <c r="B51" s="53">
        <f>'Import '!E21</f>
        <v>5281.0870000000004</v>
      </c>
      <c r="C51" s="34">
        <v>47661787</v>
      </c>
      <c r="D51" s="56">
        <f t="shared" si="1"/>
        <v>0.11080337797657483</v>
      </c>
    </row>
    <row r="52" spans="1:10" x14ac:dyDescent="0.25">
      <c r="A52" s="31">
        <v>2015</v>
      </c>
      <c r="B52" s="53">
        <f>'Import '!E22</f>
        <v>3467.3380000000002</v>
      </c>
      <c r="C52" s="33">
        <v>48203405</v>
      </c>
      <c r="D52" s="56">
        <f t="shared" si="1"/>
        <v>7.1931391568707648E-2</v>
      </c>
    </row>
    <row r="53" spans="1:10" x14ac:dyDescent="0.25">
      <c r="A53" t="s">
        <v>39</v>
      </c>
    </row>
    <row r="55" spans="1:10" x14ac:dyDescent="0.25">
      <c r="A55" s="121" t="s">
        <v>22</v>
      </c>
      <c r="B55" s="121"/>
      <c r="C55" s="121"/>
      <c r="D55" s="121"/>
      <c r="F55" s="7" t="s">
        <v>29</v>
      </c>
      <c r="I55" s="1" t="s">
        <v>3</v>
      </c>
      <c r="J55" s="7" t="s">
        <v>28</v>
      </c>
    </row>
    <row r="56" spans="1:10" ht="75" x14ac:dyDescent="0.25">
      <c r="A56" s="63" t="s">
        <v>0</v>
      </c>
      <c r="B56" s="28" t="s">
        <v>23</v>
      </c>
      <c r="C56" s="28" t="s">
        <v>24</v>
      </c>
      <c r="D56" s="28" t="s">
        <v>58</v>
      </c>
    </row>
    <row r="57" spans="1:10" x14ac:dyDescent="0.25">
      <c r="A57" s="31">
        <v>1995</v>
      </c>
      <c r="B57" s="53">
        <f>B32+B6</f>
        <v>6653.7030000000004</v>
      </c>
      <c r="C57" s="33">
        <v>37472184</v>
      </c>
      <c r="D57" s="29">
        <f>(B57/C57)*1000</f>
        <v>0.17756378971666026</v>
      </c>
    </row>
    <row r="58" spans="1:10" x14ac:dyDescent="0.25">
      <c r="A58" s="32">
        <v>1996</v>
      </c>
      <c r="B58" s="53">
        <f t="shared" ref="B58:B77" si="2">B33+B7</f>
        <v>5936.223</v>
      </c>
      <c r="C58" s="34">
        <v>38068050</v>
      </c>
      <c r="D58" s="29">
        <f t="shared" ref="D58:D77" si="3">(B58/C58)*1000</f>
        <v>0.15593714414055881</v>
      </c>
    </row>
    <row r="59" spans="1:10" x14ac:dyDescent="0.25">
      <c r="A59" s="31">
        <v>1997</v>
      </c>
      <c r="B59" s="53">
        <f t="shared" si="2"/>
        <v>7516.2469999999994</v>
      </c>
      <c r="C59" s="33">
        <v>38635691</v>
      </c>
      <c r="D59" s="29">
        <f t="shared" si="3"/>
        <v>0.19454154450091235</v>
      </c>
    </row>
    <row r="60" spans="1:10" x14ac:dyDescent="0.25">
      <c r="A60" s="32">
        <v>1998</v>
      </c>
      <c r="B60" s="53">
        <f t="shared" si="2"/>
        <v>8188.2929999999997</v>
      </c>
      <c r="C60" s="34">
        <v>39184456</v>
      </c>
      <c r="D60" s="29">
        <f t="shared" si="3"/>
        <v>0.20896788767464322</v>
      </c>
    </row>
    <row r="61" spans="1:10" x14ac:dyDescent="0.25">
      <c r="A61" s="31">
        <v>1999</v>
      </c>
      <c r="B61" s="53">
        <f t="shared" si="2"/>
        <v>5905.9320000000007</v>
      </c>
      <c r="C61" s="33">
        <v>39730798</v>
      </c>
      <c r="D61" s="29">
        <f t="shared" si="3"/>
        <v>0.14864871327276136</v>
      </c>
    </row>
    <row r="62" spans="1:10" x14ac:dyDescent="0.25">
      <c r="A62" s="32">
        <v>2000</v>
      </c>
      <c r="B62" s="53">
        <f t="shared" si="2"/>
        <v>8888.1350000000002</v>
      </c>
      <c r="C62" s="34">
        <v>40295563</v>
      </c>
      <c r="D62" s="29">
        <f t="shared" si="3"/>
        <v>0.22057354056574419</v>
      </c>
    </row>
    <row r="63" spans="1:10" x14ac:dyDescent="0.25">
      <c r="A63" s="31">
        <v>2001</v>
      </c>
      <c r="B63" s="53">
        <f t="shared" si="2"/>
        <v>11171.472</v>
      </c>
      <c r="C63" s="33">
        <v>40813541</v>
      </c>
      <c r="D63" s="29">
        <f t="shared" si="3"/>
        <v>0.27371974414079875</v>
      </c>
    </row>
    <row r="64" spans="1:10" x14ac:dyDescent="0.25">
      <c r="A64" s="32">
        <v>2002</v>
      </c>
      <c r="B64" s="53">
        <f t="shared" si="2"/>
        <v>10129.380000000001</v>
      </c>
      <c r="C64" s="34">
        <v>41328824</v>
      </c>
      <c r="D64" s="29">
        <f t="shared" si="3"/>
        <v>0.24509238394975869</v>
      </c>
    </row>
    <row r="65" spans="1:4" x14ac:dyDescent="0.25">
      <c r="A65" s="31">
        <v>2003</v>
      </c>
      <c r="B65" s="53">
        <f t="shared" si="2"/>
        <v>9997.0030000000006</v>
      </c>
      <c r="C65" s="33">
        <v>41848959</v>
      </c>
      <c r="D65" s="29">
        <f t="shared" si="3"/>
        <v>0.23888295524865985</v>
      </c>
    </row>
    <row r="66" spans="1:4" x14ac:dyDescent="0.25">
      <c r="A66" s="32">
        <v>2004</v>
      </c>
      <c r="B66" s="53">
        <f t="shared" si="2"/>
        <v>16053.483</v>
      </c>
      <c r="C66" s="34">
        <v>42368489</v>
      </c>
      <c r="D66" s="29">
        <f t="shared" si="3"/>
        <v>0.37890147557539755</v>
      </c>
    </row>
    <row r="67" spans="1:4" x14ac:dyDescent="0.25">
      <c r="A67" s="31">
        <v>2005</v>
      </c>
      <c r="B67" s="53">
        <f t="shared" si="2"/>
        <v>17495.639000000003</v>
      </c>
      <c r="C67" s="33">
        <v>42888592</v>
      </c>
      <c r="D67" s="29">
        <f t="shared" si="3"/>
        <v>0.40793223055678773</v>
      </c>
    </row>
    <row r="68" spans="1:4" x14ac:dyDescent="0.25">
      <c r="A68" s="32">
        <v>2006</v>
      </c>
      <c r="B68" s="53">
        <f t="shared" si="2"/>
        <v>14146.682999999999</v>
      </c>
      <c r="C68" s="34">
        <v>43405956</v>
      </c>
      <c r="D68" s="29">
        <f t="shared" si="3"/>
        <v>0.32591571073794573</v>
      </c>
    </row>
    <row r="69" spans="1:4" x14ac:dyDescent="0.25">
      <c r="A69" s="31">
        <v>2007</v>
      </c>
      <c r="B69" s="53">
        <f t="shared" si="2"/>
        <v>15570.526</v>
      </c>
      <c r="C69" s="33">
        <v>43926929</v>
      </c>
      <c r="D69" s="29">
        <f t="shared" si="3"/>
        <v>0.35446425130243003</v>
      </c>
    </row>
    <row r="70" spans="1:4" x14ac:dyDescent="0.25">
      <c r="A70" s="32">
        <v>2008</v>
      </c>
      <c r="B70" s="53">
        <f t="shared" si="2"/>
        <v>11754.314</v>
      </c>
      <c r="C70" s="34">
        <v>44451147</v>
      </c>
      <c r="D70" s="29">
        <f t="shared" si="3"/>
        <v>0.26443218664301282</v>
      </c>
    </row>
    <row r="71" spans="1:4" x14ac:dyDescent="0.25">
      <c r="A71" s="31">
        <v>2009</v>
      </c>
      <c r="B71" s="53">
        <f t="shared" si="2"/>
        <v>9579.2189999999991</v>
      </c>
      <c r="C71" s="33">
        <v>44978832</v>
      </c>
      <c r="D71" s="29">
        <f t="shared" si="3"/>
        <v>0.21297171522817665</v>
      </c>
    </row>
    <row r="72" spans="1:4" x14ac:dyDescent="0.25">
      <c r="A72" s="32">
        <v>2010</v>
      </c>
      <c r="B72" s="53">
        <f t="shared" si="2"/>
        <v>12437.243</v>
      </c>
      <c r="C72" s="34">
        <v>45509584</v>
      </c>
      <c r="D72" s="29">
        <f t="shared" si="3"/>
        <v>0.27328843524476076</v>
      </c>
    </row>
    <row r="73" spans="1:4" x14ac:dyDescent="0.25">
      <c r="A73" s="31">
        <v>2011</v>
      </c>
      <c r="B73" s="53">
        <f t="shared" si="2"/>
        <v>12646.988000000001</v>
      </c>
      <c r="C73" s="33">
        <v>46044601</v>
      </c>
      <c r="D73" s="29">
        <f t="shared" si="3"/>
        <v>0.2746682070282247</v>
      </c>
    </row>
    <row r="74" spans="1:4" x14ac:dyDescent="0.25">
      <c r="A74" s="32">
        <v>2012</v>
      </c>
      <c r="B74" s="53">
        <f t="shared" si="2"/>
        <v>15229.485000000001</v>
      </c>
      <c r="C74" s="34">
        <v>46581823</v>
      </c>
      <c r="D74" s="29">
        <f t="shared" si="3"/>
        <v>0.3269405106794554</v>
      </c>
    </row>
    <row r="75" spans="1:4" x14ac:dyDescent="0.25">
      <c r="A75" s="31">
        <v>2013</v>
      </c>
      <c r="B75" s="53">
        <f t="shared" si="2"/>
        <v>15099.656999999999</v>
      </c>
      <c r="C75" s="33">
        <v>47121089</v>
      </c>
      <c r="D75" s="29">
        <f t="shared" si="3"/>
        <v>0.32044371894715756</v>
      </c>
    </row>
    <row r="76" spans="1:4" x14ac:dyDescent="0.25">
      <c r="A76" s="32">
        <v>2014</v>
      </c>
      <c r="B76" s="53">
        <f t="shared" si="2"/>
        <v>13609.661</v>
      </c>
      <c r="C76" s="34">
        <v>47661787</v>
      </c>
      <c r="D76" s="29">
        <f t="shared" si="3"/>
        <v>0.28554659522103104</v>
      </c>
    </row>
    <row r="77" spans="1:4" x14ac:dyDescent="0.25">
      <c r="A77" s="31">
        <v>2015</v>
      </c>
      <c r="B77" s="53">
        <f t="shared" si="2"/>
        <v>11776.994999999999</v>
      </c>
      <c r="C77" s="33">
        <v>48203405</v>
      </c>
      <c r="D77" s="29">
        <f t="shared" si="3"/>
        <v>0.24431873640461702</v>
      </c>
    </row>
    <row r="78" spans="1:4" x14ac:dyDescent="0.25">
      <c r="A78" t="s">
        <v>39</v>
      </c>
    </row>
    <row r="83" spans="1:10" x14ac:dyDescent="0.25">
      <c r="A83" s="121" t="s">
        <v>316</v>
      </c>
      <c r="B83" s="121"/>
      <c r="C83" s="121"/>
      <c r="D83" s="121"/>
      <c r="F83" s="7" t="s">
        <v>25</v>
      </c>
      <c r="I83" s="1" t="s">
        <v>3</v>
      </c>
      <c r="J83" s="7" t="s">
        <v>317</v>
      </c>
    </row>
    <row r="84" spans="1:10" ht="60" x14ac:dyDescent="0.25">
      <c r="A84" s="63" t="s">
        <v>0</v>
      </c>
      <c r="B84" s="28" t="s">
        <v>1</v>
      </c>
      <c r="C84" s="28" t="s">
        <v>318</v>
      </c>
      <c r="D84" s="28" t="s">
        <v>17</v>
      </c>
    </row>
    <row r="85" spans="1:10" x14ac:dyDescent="0.25">
      <c r="A85" s="31">
        <v>1995</v>
      </c>
      <c r="B85" s="53">
        <f t="shared" ref="B85:B105" si="4">B32</f>
        <v>1972.8810000000001</v>
      </c>
      <c r="C85" s="33">
        <f ca="1">' Per Cápita 2'!C136</f>
        <v>29354000</v>
      </c>
      <c r="D85" s="56">
        <f ca="1">(B85/C85)*1000</f>
        <v>6.7209954350344089E-2</v>
      </c>
    </row>
    <row r="86" spans="1:10" x14ac:dyDescent="0.25">
      <c r="A86" s="32">
        <v>1996</v>
      </c>
      <c r="B86" s="53">
        <f t="shared" si="4"/>
        <v>1813.931</v>
      </c>
      <c r="C86" s="33">
        <f>' Per Cápita 1'!C84</f>
        <v>29671900</v>
      </c>
      <c r="D86" s="56">
        <f t="shared" ref="D86:D105" si="5">(B86/C86)*1000</f>
        <v>6.113295744458562E-2</v>
      </c>
    </row>
    <row r="87" spans="1:10" x14ac:dyDescent="0.25">
      <c r="A87" s="31">
        <v>1997</v>
      </c>
      <c r="B87" s="53">
        <f t="shared" si="4"/>
        <v>3130.2339999999999</v>
      </c>
      <c r="C87" s="33">
        <f>' Per Cápita 1'!C85</f>
        <v>29987200</v>
      </c>
      <c r="D87" s="56">
        <f t="shared" si="5"/>
        <v>0.10438567121972041</v>
      </c>
    </row>
    <row r="88" spans="1:10" x14ac:dyDescent="0.25">
      <c r="A88" s="32">
        <v>1998</v>
      </c>
      <c r="B88" s="53">
        <f t="shared" si="4"/>
        <v>3267.2040000000002</v>
      </c>
      <c r="C88" s="33">
        <f>' Per Cápita 1'!C86</f>
        <v>30247900</v>
      </c>
      <c r="D88" s="56">
        <f t="shared" si="5"/>
        <v>0.10801424231103647</v>
      </c>
    </row>
    <row r="89" spans="1:10" x14ac:dyDescent="0.25">
      <c r="A89" s="31">
        <v>1999</v>
      </c>
      <c r="B89" s="53">
        <f t="shared" si="4"/>
        <v>2127.4380000000001</v>
      </c>
      <c r="C89" s="33">
        <f>' Per Cápita 1'!C87</f>
        <v>30499200</v>
      </c>
      <c r="D89" s="56">
        <f t="shared" si="5"/>
        <v>6.9753895184135981E-2</v>
      </c>
    </row>
    <row r="90" spans="1:10" x14ac:dyDescent="0.25">
      <c r="A90" s="32">
        <v>2000</v>
      </c>
      <c r="B90" s="53">
        <f t="shared" si="4"/>
        <v>3177.0340000000001</v>
      </c>
      <c r="C90" s="33">
        <f>' Per Cápita 1'!C88</f>
        <v>30769700</v>
      </c>
      <c r="D90" s="56">
        <f t="shared" si="5"/>
        <v>0.1032520304065363</v>
      </c>
    </row>
    <row r="91" spans="1:10" x14ac:dyDescent="0.25">
      <c r="A91" s="31">
        <v>2001</v>
      </c>
      <c r="B91" s="53">
        <f t="shared" si="4"/>
        <v>3659.1979999999999</v>
      </c>
      <c r="C91" s="33">
        <f>' Per Cápita 1'!C89</f>
        <v>31081900</v>
      </c>
      <c r="D91" s="56">
        <f t="shared" si="5"/>
        <v>0.11772761639410717</v>
      </c>
    </row>
    <row r="92" spans="1:10" x14ac:dyDescent="0.25">
      <c r="A92" s="32">
        <v>2002</v>
      </c>
      <c r="B92" s="53">
        <f t="shared" si="4"/>
        <v>2114.5010000000002</v>
      </c>
      <c r="C92" s="33">
        <f>' Per Cápita 1'!C90</f>
        <v>31362000</v>
      </c>
      <c r="D92" s="56">
        <f t="shared" si="5"/>
        <v>6.7422390153689185E-2</v>
      </c>
    </row>
    <row r="93" spans="1:10" x14ac:dyDescent="0.25">
      <c r="A93" s="31">
        <v>2003</v>
      </c>
      <c r="B93" s="53">
        <f t="shared" si="4"/>
        <v>1898.9280000000001</v>
      </c>
      <c r="C93" s="33">
        <f>' Per Cápita 1'!C91</f>
        <v>31676000</v>
      </c>
      <c r="D93" s="56">
        <f t="shared" si="5"/>
        <v>5.9948478343225163E-2</v>
      </c>
    </row>
    <row r="94" spans="1:10" x14ac:dyDescent="0.25">
      <c r="A94" s="32">
        <v>2004</v>
      </c>
      <c r="B94" s="53">
        <f t="shared" si="4"/>
        <v>6185.7150000000001</v>
      </c>
      <c r="C94" s="33">
        <f>' Per Cápita 1'!C92</f>
        <v>31995000</v>
      </c>
      <c r="D94" s="56">
        <f t="shared" si="5"/>
        <v>0.19333380215658696</v>
      </c>
    </row>
    <row r="95" spans="1:10" x14ac:dyDescent="0.25">
      <c r="A95" s="31">
        <v>2005</v>
      </c>
      <c r="B95" s="53">
        <f t="shared" si="4"/>
        <v>6708.2520000000004</v>
      </c>
      <c r="C95" s="33">
        <f>' Per Cápita 1'!C93</f>
        <v>32312000</v>
      </c>
      <c r="D95" s="56">
        <f t="shared" si="5"/>
        <v>0.20760869026986878</v>
      </c>
    </row>
    <row r="96" spans="1:10" x14ac:dyDescent="0.25">
      <c r="A96" s="32">
        <v>2006</v>
      </c>
      <c r="B96" s="53">
        <f t="shared" si="4"/>
        <v>4977.2749999999996</v>
      </c>
      <c r="C96" s="33">
        <f>' Per Cápita 1'!C94</f>
        <v>32570505</v>
      </c>
      <c r="D96" s="56">
        <f t="shared" si="5"/>
        <v>0.1528154076825029</v>
      </c>
    </row>
    <row r="97" spans="1:10" x14ac:dyDescent="0.25">
      <c r="A97" s="31">
        <v>2007</v>
      </c>
      <c r="B97" s="53">
        <f t="shared" si="4"/>
        <v>6474.1</v>
      </c>
      <c r="C97" s="33">
        <f>' Per Cápita 1'!C95</f>
        <v>32887928</v>
      </c>
      <c r="D97" s="56">
        <f t="shared" si="5"/>
        <v>0.19685338644623646</v>
      </c>
    </row>
    <row r="98" spans="1:10" x14ac:dyDescent="0.25">
      <c r="A98" s="32">
        <v>2008</v>
      </c>
      <c r="B98" s="53">
        <f t="shared" si="4"/>
        <v>4295.0050000000001</v>
      </c>
      <c r="C98" s="33">
        <f>' Per Cápita 1'!C96</f>
        <v>33245773</v>
      </c>
      <c r="D98" s="56">
        <f t="shared" si="5"/>
        <v>0.12918950628700979</v>
      </c>
    </row>
    <row r="99" spans="1:10" x14ac:dyDescent="0.25">
      <c r="A99" s="31">
        <v>2009</v>
      </c>
      <c r="B99" s="53">
        <f t="shared" si="4"/>
        <v>3682.404</v>
      </c>
      <c r="C99" s="33">
        <f>' Per Cápita 1'!C97</f>
        <v>33628571</v>
      </c>
      <c r="D99" s="56">
        <f t="shared" si="5"/>
        <v>0.10950224438617984</v>
      </c>
    </row>
    <row r="100" spans="1:10" x14ac:dyDescent="0.25">
      <c r="A100" s="32">
        <v>2010</v>
      </c>
      <c r="B100" s="53">
        <f t="shared" si="4"/>
        <v>5788.8770000000004</v>
      </c>
      <c r="C100" s="33">
        <f>' Per Cápita 1'!C98</f>
        <v>34005274</v>
      </c>
      <c r="D100" s="56">
        <f t="shared" si="5"/>
        <v>0.17023468183200055</v>
      </c>
    </row>
    <row r="101" spans="1:10" x14ac:dyDescent="0.25">
      <c r="A101" s="31">
        <v>2011</v>
      </c>
      <c r="B101" s="53">
        <f t="shared" si="4"/>
        <v>5635.6210000000001</v>
      </c>
      <c r="C101" s="33">
        <f>' Per Cápita 1'!C99</f>
        <v>34342780</v>
      </c>
      <c r="D101" s="56">
        <f t="shared" si="5"/>
        <v>0.16409914980674251</v>
      </c>
    </row>
    <row r="102" spans="1:10" x14ac:dyDescent="0.25">
      <c r="A102" s="32">
        <v>2012</v>
      </c>
      <c r="B102" s="53">
        <f t="shared" si="4"/>
        <v>5095.8069999999998</v>
      </c>
      <c r="C102" s="33">
        <f>' Per Cápita 1'!C100</f>
        <v>34751476</v>
      </c>
      <c r="D102" s="56">
        <f t="shared" si="5"/>
        <v>0.14663569973258114</v>
      </c>
    </row>
    <row r="103" spans="1:10" x14ac:dyDescent="0.25">
      <c r="A103" s="31">
        <v>2013</v>
      </c>
      <c r="B103" s="53">
        <f t="shared" si="4"/>
        <v>4518.0889999999999</v>
      </c>
      <c r="C103" s="33">
        <f>' Per Cápita 1'!C101</f>
        <v>35155499</v>
      </c>
      <c r="D103" s="56">
        <f t="shared" si="5"/>
        <v>0.12851727691306558</v>
      </c>
    </row>
    <row r="104" spans="1:10" x14ac:dyDescent="0.25">
      <c r="A104" s="32">
        <v>2014</v>
      </c>
      <c r="B104" s="53">
        <f t="shared" si="4"/>
        <v>5281.0870000000004</v>
      </c>
      <c r="C104" s="33">
        <f>' Per Cápita 1'!C102</f>
        <v>35543658</v>
      </c>
      <c r="D104" s="56">
        <f t="shared" si="5"/>
        <v>0.14858028962578923</v>
      </c>
    </row>
    <row r="105" spans="1:10" x14ac:dyDescent="0.25">
      <c r="A105" s="31">
        <v>2015</v>
      </c>
      <c r="B105" s="53">
        <f t="shared" si="4"/>
        <v>3467.3380000000002</v>
      </c>
      <c r="C105" s="33">
        <f>' Per Cápita 1'!C103</f>
        <v>35851774</v>
      </c>
      <c r="D105" s="56">
        <f t="shared" si="5"/>
        <v>9.671315009405114E-2</v>
      </c>
    </row>
    <row r="106" spans="1:10" x14ac:dyDescent="0.25">
      <c r="A106" t="s">
        <v>34</v>
      </c>
    </row>
    <row r="109" spans="1:10" x14ac:dyDescent="0.25">
      <c r="A109" s="121" t="s">
        <v>319</v>
      </c>
      <c r="B109" s="121"/>
      <c r="C109" s="121"/>
      <c r="D109" s="121"/>
      <c r="F109" s="7" t="s">
        <v>26</v>
      </c>
      <c r="I109" s="1" t="s">
        <v>3</v>
      </c>
      <c r="J109" s="7" t="s">
        <v>320</v>
      </c>
    </row>
    <row r="110" spans="1:10" ht="60" x14ac:dyDescent="0.25">
      <c r="A110" s="63" t="s">
        <v>0</v>
      </c>
      <c r="B110" s="28" t="s">
        <v>328</v>
      </c>
      <c r="C110" s="28" t="s">
        <v>318</v>
      </c>
      <c r="D110" s="28" t="s">
        <v>57</v>
      </c>
    </row>
    <row r="111" spans="1:10" x14ac:dyDescent="0.25">
      <c r="A111" s="31">
        <v>1995</v>
      </c>
      <c r="B111" s="53">
        <f t="shared" ref="B111:B131" si="6">B6</f>
        <v>4680.8220000000001</v>
      </c>
      <c r="C111" s="33">
        <f ca="1">C85</f>
        <v>29354000</v>
      </c>
      <c r="D111" s="84">
        <f ca="1">(B111*1000/C111)</f>
        <v>0.15946112965864959</v>
      </c>
    </row>
    <row r="112" spans="1:10" x14ac:dyDescent="0.25">
      <c r="A112" s="32">
        <v>1996</v>
      </c>
      <c r="B112" s="53">
        <f t="shared" si="6"/>
        <v>4122.2920000000004</v>
      </c>
      <c r="C112" s="33">
        <f t="shared" ref="C112:C131" si="7">C86</f>
        <v>29671900</v>
      </c>
      <c r="D112" s="84">
        <f t="shared" ref="D112:D131" si="8">(B112*1000/C112)</f>
        <v>0.13892915519397142</v>
      </c>
    </row>
    <row r="113" spans="1:4" x14ac:dyDescent="0.25">
      <c r="A113" s="31">
        <v>1997</v>
      </c>
      <c r="B113" s="53">
        <f t="shared" si="6"/>
        <v>4386.0129999999999</v>
      </c>
      <c r="C113" s="33">
        <f t="shared" si="7"/>
        <v>29987200</v>
      </c>
      <c r="D113" s="84">
        <f t="shared" si="8"/>
        <v>0.14626283881122612</v>
      </c>
    </row>
    <row r="114" spans="1:4" x14ac:dyDescent="0.25">
      <c r="A114" s="32">
        <v>1998</v>
      </c>
      <c r="B114" s="53">
        <f t="shared" si="6"/>
        <v>4921.0889999999999</v>
      </c>
      <c r="C114" s="33">
        <f t="shared" si="7"/>
        <v>30247900</v>
      </c>
      <c r="D114" s="84">
        <f t="shared" si="8"/>
        <v>0.1626919224144486</v>
      </c>
    </row>
    <row r="115" spans="1:4" x14ac:dyDescent="0.25">
      <c r="A115" s="31">
        <v>1999</v>
      </c>
      <c r="B115" s="53">
        <f t="shared" si="6"/>
        <v>3778.4940000000001</v>
      </c>
      <c r="C115" s="33">
        <f t="shared" si="7"/>
        <v>30499200</v>
      </c>
      <c r="D115" s="84">
        <f t="shared" si="8"/>
        <v>0.12388829870947435</v>
      </c>
    </row>
    <row r="116" spans="1:4" x14ac:dyDescent="0.25">
      <c r="A116" s="32">
        <v>2000</v>
      </c>
      <c r="B116" s="53">
        <f t="shared" si="6"/>
        <v>5711.1009999999997</v>
      </c>
      <c r="C116" s="33">
        <f t="shared" si="7"/>
        <v>30769700</v>
      </c>
      <c r="D116" s="84">
        <f t="shared" si="8"/>
        <v>0.18560795197873231</v>
      </c>
    </row>
    <row r="117" spans="1:4" x14ac:dyDescent="0.25">
      <c r="A117" s="31">
        <v>2001</v>
      </c>
      <c r="B117" s="53">
        <f t="shared" si="6"/>
        <v>7512.2740000000003</v>
      </c>
      <c r="C117" s="33">
        <f t="shared" si="7"/>
        <v>31081900</v>
      </c>
      <c r="D117" s="84">
        <f t="shared" si="8"/>
        <v>0.24169288235275194</v>
      </c>
    </row>
    <row r="118" spans="1:4" x14ac:dyDescent="0.25">
      <c r="A118" s="32">
        <v>2002</v>
      </c>
      <c r="B118" s="53">
        <f t="shared" si="6"/>
        <v>8014.8789999999999</v>
      </c>
      <c r="C118" s="33">
        <f t="shared" si="7"/>
        <v>31362000</v>
      </c>
      <c r="D118" s="84">
        <f t="shared" si="8"/>
        <v>0.2555602002423315</v>
      </c>
    </row>
    <row r="119" spans="1:4" x14ac:dyDescent="0.25">
      <c r="A119" s="31">
        <v>2003</v>
      </c>
      <c r="B119" s="53">
        <f t="shared" si="6"/>
        <v>8098.0749999999998</v>
      </c>
      <c r="C119" s="33">
        <f t="shared" si="7"/>
        <v>31676000</v>
      </c>
      <c r="D119" s="84">
        <f t="shared" si="8"/>
        <v>0.25565333375426191</v>
      </c>
    </row>
    <row r="120" spans="1:4" x14ac:dyDescent="0.25">
      <c r="A120" s="32">
        <v>2004</v>
      </c>
      <c r="B120" s="53">
        <f t="shared" si="6"/>
        <v>9867.768</v>
      </c>
      <c r="C120" s="33">
        <f t="shared" si="7"/>
        <v>31995000</v>
      </c>
      <c r="D120" s="84">
        <f t="shared" si="8"/>
        <v>0.30841593999062356</v>
      </c>
    </row>
    <row r="121" spans="1:4" x14ac:dyDescent="0.25">
      <c r="A121" s="31">
        <v>2005</v>
      </c>
      <c r="B121" s="53">
        <f t="shared" si="6"/>
        <v>10787.387000000001</v>
      </c>
      <c r="C121" s="33">
        <f t="shared" si="7"/>
        <v>32312000</v>
      </c>
      <c r="D121" s="84">
        <f t="shared" si="8"/>
        <v>0.33385079846496657</v>
      </c>
    </row>
    <row r="122" spans="1:4" x14ac:dyDescent="0.25">
      <c r="A122" s="32">
        <v>2006</v>
      </c>
      <c r="B122" s="53">
        <f t="shared" si="6"/>
        <v>9169.4079999999994</v>
      </c>
      <c r="C122" s="33">
        <f t="shared" si="7"/>
        <v>32570505</v>
      </c>
      <c r="D122" s="84">
        <f t="shared" si="8"/>
        <v>0.28152489499318478</v>
      </c>
    </row>
    <row r="123" spans="1:4" x14ac:dyDescent="0.25">
      <c r="A123" s="31">
        <v>2007</v>
      </c>
      <c r="B123" s="53">
        <f t="shared" si="6"/>
        <v>9096.4259999999995</v>
      </c>
      <c r="C123" s="33">
        <f t="shared" si="7"/>
        <v>32887928</v>
      </c>
      <c r="D123" s="84">
        <f t="shared" si="8"/>
        <v>0.27658860114264422</v>
      </c>
    </row>
    <row r="124" spans="1:4" x14ac:dyDescent="0.25">
      <c r="A124" s="32">
        <v>2008</v>
      </c>
      <c r="B124" s="53">
        <f t="shared" si="6"/>
        <v>7459.3090000000002</v>
      </c>
      <c r="C124" s="33">
        <f t="shared" si="7"/>
        <v>33245773</v>
      </c>
      <c r="D124" s="84">
        <f t="shared" si="8"/>
        <v>0.22436864379721297</v>
      </c>
    </row>
    <row r="125" spans="1:4" x14ac:dyDescent="0.25">
      <c r="A125" s="31">
        <v>2009</v>
      </c>
      <c r="B125" s="53">
        <f t="shared" si="6"/>
        <v>5896.8149999999996</v>
      </c>
      <c r="C125" s="33">
        <f t="shared" si="7"/>
        <v>33628571</v>
      </c>
      <c r="D125" s="84">
        <f t="shared" si="8"/>
        <v>0.17535134038255745</v>
      </c>
    </row>
    <row r="126" spans="1:4" x14ac:dyDescent="0.25">
      <c r="A126" s="32">
        <v>2010</v>
      </c>
      <c r="B126" s="53">
        <f t="shared" si="6"/>
        <v>6648.366</v>
      </c>
      <c r="C126" s="33">
        <f t="shared" si="7"/>
        <v>34005274</v>
      </c>
      <c r="D126" s="84">
        <f t="shared" si="8"/>
        <v>0.19550984944276584</v>
      </c>
    </row>
    <row r="127" spans="1:4" x14ac:dyDescent="0.25">
      <c r="A127" s="31">
        <v>2011</v>
      </c>
      <c r="B127" s="53">
        <f t="shared" si="6"/>
        <v>7011.3670000000002</v>
      </c>
      <c r="C127" s="33">
        <f t="shared" si="7"/>
        <v>34342780</v>
      </c>
      <c r="D127" s="84">
        <f t="shared" si="8"/>
        <v>0.20415839952385917</v>
      </c>
    </row>
    <row r="128" spans="1:4" x14ac:dyDescent="0.25">
      <c r="A128" s="32">
        <v>2012</v>
      </c>
      <c r="B128" s="53">
        <f t="shared" si="6"/>
        <v>10133.678</v>
      </c>
      <c r="C128" s="33">
        <f t="shared" si="7"/>
        <v>34751476</v>
      </c>
      <c r="D128" s="84">
        <f t="shared" si="8"/>
        <v>0.29160424725556983</v>
      </c>
    </row>
    <row r="129" spans="1:10" x14ac:dyDescent="0.25">
      <c r="A129" s="31">
        <v>2013</v>
      </c>
      <c r="B129" s="53">
        <f t="shared" si="6"/>
        <v>10581.567999999999</v>
      </c>
      <c r="C129" s="33">
        <f t="shared" si="7"/>
        <v>35155499</v>
      </c>
      <c r="D129" s="84">
        <f t="shared" si="8"/>
        <v>0.30099325286209139</v>
      </c>
    </row>
    <row r="130" spans="1:10" x14ac:dyDescent="0.25">
      <c r="A130" s="32">
        <v>2014</v>
      </c>
      <c r="B130" s="53">
        <f t="shared" si="6"/>
        <v>8328.5740000000005</v>
      </c>
      <c r="C130" s="33">
        <f t="shared" si="7"/>
        <v>35543658</v>
      </c>
      <c r="D130" s="84">
        <f t="shared" si="8"/>
        <v>0.23431955146541195</v>
      </c>
    </row>
    <row r="131" spans="1:10" x14ac:dyDescent="0.25">
      <c r="A131" s="31">
        <v>2015</v>
      </c>
      <c r="B131" s="53">
        <f t="shared" si="6"/>
        <v>8309.6569999999992</v>
      </c>
      <c r="C131" s="33">
        <f t="shared" si="7"/>
        <v>35851774</v>
      </c>
      <c r="D131" s="84">
        <f t="shared" si="8"/>
        <v>0.23177812623721211</v>
      </c>
    </row>
    <row r="132" spans="1:10" x14ac:dyDescent="0.25">
      <c r="A132" t="s">
        <v>34</v>
      </c>
    </row>
    <row r="134" spans="1:10" x14ac:dyDescent="0.25">
      <c r="A134" s="121" t="s">
        <v>322</v>
      </c>
      <c r="B134" s="121"/>
      <c r="C134" s="121"/>
      <c r="D134" s="121"/>
      <c r="F134" s="7" t="s">
        <v>29</v>
      </c>
      <c r="I134" s="1" t="s">
        <v>3</v>
      </c>
      <c r="J134" s="7" t="s">
        <v>323</v>
      </c>
    </row>
    <row r="135" spans="1:10" ht="75" x14ac:dyDescent="0.25">
      <c r="A135" s="63" t="s">
        <v>0</v>
      </c>
      <c r="B135" s="28" t="s">
        <v>324</v>
      </c>
      <c r="C135" s="28" t="s">
        <v>318</v>
      </c>
      <c r="D135" s="28" t="s">
        <v>58</v>
      </c>
    </row>
    <row r="136" spans="1:10" x14ac:dyDescent="0.25">
      <c r="A136" s="31">
        <v>1995</v>
      </c>
      <c r="B136" s="59">
        <f t="shared" ref="B136:B156" si="9">B57</f>
        <v>6653.7030000000004</v>
      </c>
      <c r="C136" s="33">
        <f ca="1">C111</f>
        <v>29354000</v>
      </c>
      <c r="D136" s="56">
        <f ca="1">(B136/C136)*1000</f>
        <v>0.22667108400899366</v>
      </c>
    </row>
    <row r="137" spans="1:10" x14ac:dyDescent="0.25">
      <c r="A137" s="32">
        <v>1996</v>
      </c>
      <c r="B137" s="59">
        <f t="shared" si="9"/>
        <v>5936.223</v>
      </c>
      <c r="C137" s="33">
        <f t="shared" ref="C137:C156" si="10">C112</f>
        <v>29671900</v>
      </c>
      <c r="D137" s="56">
        <f t="shared" ref="D137:D156" si="11">(B137/C137)*1000</f>
        <v>0.20006211263855703</v>
      </c>
    </row>
    <row r="138" spans="1:10" x14ac:dyDescent="0.25">
      <c r="A138" s="31">
        <v>1997</v>
      </c>
      <c r="B138" s="59">
        <f t="shared" si="9"/>
        <v>7516.2469999999994</v>
      </c>
      <c r="C138" s="33">
        <f t="shared" si="10"/>
        <v>29987200</v>
      </c>
      <c r="D138" s="56">
        <f t="shared" si="11"/>
        <v>0.25064851003094651</v>
      </c>
    </row>
    <row r="139" spans="1:10" x14ac:dyDescent="0.25">
      <c r="A139" s="32">
        <v>1998</v>
      </c>
      <c r="B139" s="59">
        <f t="shared" si="9"/>
        <v>8188.2929999999997</v>
      </c>
      <c r="C139" s="33">
        <f t="shared" si="10"/>
        <v>30247900</v>
      </c>
      <c r="D139" s="56">
        <f t="shared" si="11"/>
        <v>0.27070616472548503</v>
      </c>
    </row>
    <row r="140" spans="1:10" x14ac:dyDescent="0.25">
      <c r="A140" s="31">
        <v>1999</v>
      </c>
      <c r="B140" s="59">
        <f t="shared" si="9"/>
        <v>5905.9320000000007</v>
      </c>
      <c r="C140" s="33">
        <f t="shared" si="10"/>
        <v>30499200</v>
      </c>
      <c r="D140" s="56">
        <f t="shared" si="11"/>
        <v>0.19364219389361034</v>
      </c>
    </row>
    <row r="141" spans="1:10" x14ac:dyDescent="0.25">
      <c r="A141" s="32">
        <v>2000</v>
      </c>
      <c r="B141" s="59">
        <f t="shared" si="9"/>
        <v>8888.1350000000002</v>
      </c>
      <c r="C141" s="33">
        <f t="shared" si="10"/>
        <v>30769700</v>
      </c>
      <c r="D141" s="56">
        <f t="shared" si="11"/>
        <v>0.28885998238526867</v>
      </c>
    </row>
    <row r="142" spans="1:10" x14ac:dyDescent="0.25">
      <c r="A142" s="31">
        <v>2001</v>
      </c>
      <c r="B142" s="59">
        <f t="shared" si="9"/>
        <v>11171.472</v>
      </c>
      <c r="C142" s="33">
        <f t="shared" si="10"/>
        <v>31081900</v>
      </c>
      <c r="D142" s="56">
        <f t="shared" si="11"/>
        <v>0.35942049874685905</v>
      </c>
    </row>
    <row r="143" spans="1:10" x14ac:dyDescent="0.25">
      <c r="A143" s="32">
        <v>2002</v>
      </c>
      <c r="B143" s="59">
        <f t="shared" si="9"/>
        <v>10129.380000000001</v>
      </c>
      <c r="C143" s="33">
        <f t="shared" si="10"/>
        <v>31362000</v>
      </c>
      <c r="D143" s="56">
        <f t="shared" si="11"/>
        <v>0.32298259039602067</v>
      </c>
    </row>
    <row r="144" spans="1:10" x14ac:dyDescent="0.25">
      <c r="A144" s="31">
        <v>2003</v>
      </c>
      <c r="B144" s="59">
        <f t="shared" si="9"/>
        <v>9997.0030000000006</v>
      </c>
      <c r="C144" s="33">
        <f t="shared" si="10"/>
        <v>31676000</v>
      </c>
      <c r="D144" s="56">
        <f t="shared" si="11"/>
        <v>0.31560181209748706</v>
      </c>
    </row>
    <row r="145" spans="1:4" x14ac:dyDescent="0.25">
      <c r="A145" s="32">
        <v>2004</v>
      </c>
      <c r="B145" s="59">
        <f t="shared" si="9"/>
        <v>16053.483</v>
      </c>
      <c r="C145" s="33">
        <f t="shared" si="10"/>
        <v>31995000</v>
      </c>
      <c r="D145" s="56">
        <f t="shared" si="11"/>
        <v>0.50174974214721058</v>
      </c>
    </row>
    <row r="146" spans="1:4" x14ac:dyDescent="0.25">
      <c r="A146" s="31">
        <v>2005</v>
      </c>
      <c r="B146" s="59">
        <f t="shared" si="9"/>
        <v>17495.639000000003</v>
      </c>
      <c r="C146" s="33">
        <f t="shared" si="10"/>
        <v>32312000</v>
      </c>
      <c r="D146" s="56">
        <f t="shared" si="11"/>
        <v>0.54145948873483551</v>
      </c>
    </row>
    <row r="147" spans="1:4" x14ac:dyDescent="0.25">
      <c r="A147" s="32">
        <v>2006</v>
      </c>
      <c r="B147" s="59">
        <f t="shared" si="9"/>
        <v>14146.682999999999</v>
      </c>
      <c r="C147" s="33">
        <f t="shared" si="10"/>
        <v>32570505</v>
      </c>
      <c r="D147" s="56">
        <f t="shared" si="11"/>
        <v>0.43434030267568768</v>
      </c>
    </row>
    <row r="148" spans="1:4" x14ac:dyDescent="0.25">
      <c r="A148" s="31">
        <v>2007</v>
      </c>
      <c r="B148" s="59">
        <f t="shared" si="9"/>
        <v>15570.526</v>
      </c>
      <c r="C148" s="33">
        <f t="shared" si="10"/>
        <v>32887928</v>
      </c>
      <c r="D148" s="56">
        <f t="shared" si="11"/>
        <v>0.47344198758888062</v>
      </c>
    </row>
    <row r="149" spans="1:4" x14ac:dyDescent="0.25">
      <c r="A149" s="32">
        <v>2008</v>
      </c>
      <c r="B149" s="59">
        <f t="shared" si="9"/>
        <v>11754.314</v>
      </c>
      <c r="C149" s="33">
        <f t="shared" si="10"/>
        <v>33245773</v>
      </c>
      <c r="D149" s="56">
        <f t="shared" si="11"/>
        <v>0.35355815008422276</v>
      </c>
    </row>
    <row r="150" spans="1:4" x14ac:dyDescent="0.25">
      <c r="A150" s="31">
        <v>2009</v>
      </c>
      <c r="B150" s="59">
        <f t="shared" si="9"/>
        <v>9579.2189999999991</v>
      </c>
      <c r="C150" s="33">
        <f t="shared" si="10"/>
        <v>33628571</v>
      </c>
      <c r="D150" s="56">
        <f t="shared" si="11"/>
        <v>0.28485358476873723</v>
      </c>
    </row>
    <row r="151" spans="1:4" x14ac:dyDescent="0.25">
      <c r="A151" s="32">
        <v>2010</v>
      </c>
      <c r="B151" s="59">
        <f t="shared" si="9"/>
        <v>12437.243</v>
      </c>
      <c r="C151" s="33">
        <f t="shared" si="10"/>
        <v>34005274</v>
      </c>
      <c r="D151" s="56">
        <f t="shared" si="11"/>
        <v>0.36574453127476642</v>
      </c>
    </row>
    <row r="152" spans="1:4" x14ac:dyDescent="0.25">
      <c r="A152" s="31">
        <v>2011</v>
      </c>
      <c r="B152" s="59">
        <f t="shared" si="9"/>
        <v>12646.988000000001</v>
      </c>
      <c r="C152" s="33">
        <f t="shared" si="10"/>
        <v>34342780</v>
      </c>
      <c r="D152" s="56">
        <f t="shared" si="11"/>
        <v>0.36825754933060173</v>
      </c>
    </row>
    <row r="153" spans="1:4" x14ac:dyDescent="0.25">
      <c r="A153" s="32">
        <v>2012</v>
      </c>
      <c r="B153" s="59">
        <f t="shared" si="9"/>
        <v>15229.485000000001</v>
      </c>
      <c r="C153" s="33">
        <f t="shared" si="10"/>
        <v>34751476</v>
      </c>
      <c r="D153" s="56">
        <f t="shared" si="11"/>
        <v>0.438239946988151</v>
      </c>
    </row>
    <row r="154" spans="1:4" x14ac:dyDescent="0.25">
      <c r="A154" s="31">
        <v>2013</v>
      </c>
      <c r="B154" s="59">
        <f t="shared" si="9"/>
        <v>15099.656999999999</v>
      </c>
      <c r="C154" s="33">
        <f t="shared" si="10"/>
        <v>35155499</v>
      </c>
      <c r="D154" s="56">
        <f t="shared" si="11"/>
        <v>0.42951052977515691</v>
      </c>
    </row>
    <row r="155" spans="1:4" x14ac:dyDescent="0.25">
      <c r="A155" s="32">
        <v>2014</v>
      </c>
      <c r="B155" s="59">
        <f t="shared" si="9"/>
        <v>13609.661</v>
      </c>
      <c r="C155" s="33">
        <f t="shared" si="10"/>
        <v>35543658</v>
      </c>
      <c r="D155" s="56">
        <f t="shared" si="11"/>
        <v>0.38289984109120118</v>
      </c>
    </row>
    <row r="156" spans="1:4" x14ac:dyDescent="0.25">
      <c r="A156" s="31">
        <v>2015</v>
      </c>
      <c r="B156" s="59">
        <f t="shared" si="9"/>
        <v>11776.994999999999</v>
      </c>
      <c r="C156" s="33">
        <f t="shared" si="10"/>
        <v>35851774</v>
      </c>
      <c r="D156" s="56">
        <f t="shared" si="11"/>
        <v>0.32849127633126324</v>
      </c>
    </row>
    <row r="157" spans="1:4" x14ac:dyDescent="0.25">
      <c r="A157" t="s">
        <v>34</v>
      </c>
    </row>
  </sheetData>
  <mergeCells count="6">
    <mergeCell ref="A134:D134"/>
    <mergeCell ref="A4:D4"/>
    <mergeCell ref="A30:D30"/>
    <mergeCell ref="A55:D55"/>
    <mergeCell ref="A83:D83"/>
    <mergeCell ref="A109:D10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topLeftCell="A64" zoomScale="80" zoomScaleNormal="80" workbookViewId="0">
      <selection activeCell="G30" sqref="G30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11</v>
      </c>
    </row>
    <row r="4" spans="1:10" x14ac:dyDescent="0.25">
      <c r="A4" s="121" t="s">
        <v>12</v>
      </c>
      <c r="B4" s="121"/>
      <c r="C4" s="121"/>
      <c r="D4" s="121"/>
      <c r="F4" s="7" t="s">
        <v>25</v>
      </c>
      <c r="I4" s="1" t="s">
        <v>3</v>
      </c>
      <c r="J4" s="7" t="s">
        <v>315</v>
      </c>
    </row>
    <row r="5" spans="1:10" ht="60" x14ac:dyDescent="0.25">
      <c r="A5" s="64" t="s">
        <v>0</v>
      </c>
      <c r="B5" s="28" t="s">
        <v>327</v>
      </c>
      <c r="C5" s="28" t="s">
        <v>24</v>
      </c>
      <c r="D5" s="28" t="s">
        <v>17</v>
      </c>
    </row>
    <row r="6" spans="1:10" x14ac:dyDescent="0.25">
      <c r="A6" s="31">
        <v>1995</v>
      </c>
      <c r="B6" s="53">
        <f>'Export '!F2</f>
        <v>556.36199999999997</v>
      </c>
      <c r="C6" s="33">
        <v>37472184</v>
      </c>
      <c r="D6" s="57">
        <f t="shared" ref="D6:D26" si="0">(B6*1000/C6)</f>
        <v>1.4847333157843161E-2</v>
      </c>
    </row>
    <row r="7" spans="1:10" x14ac:dyDescent="0.25">
      <c r="A7" s="32">
        <v>1996</v>
      </c>
      <c r="B7" s="53">
        <f>'Export '!F3</f>
        <v>732.346</v>
      </c>
      <c r="C7" s="34">
        <v>38068050</v>
      </c>
      <c r="D7" s="57">
        <f t="shared" si="0"/>
        <v>1.9237812286155977E-2</v>
      </c>
    </row>
    <row r="8" spans="1:10" x14ac:dyDescent="0.25">
      <c r="A8" s="31">
        <v>1997</v>
      </c>
      <c r="B8" s="53">
        <f>'Export '!F4</f>
        <v>537.61599999999999</v>
      </c>
      <c r="C8" s="33">
        <v>38635691</v>
      </c>
      <c r="D8" s="57">
        <f t="shared" si="0"/>
        <v>1.3915009310950334E-2</v>
      </c>
    </row>
    <row r="9" spans="1:10" x14ac:dyDescent="0.25">
      <c r="A9" s="32">
        <v>1998</v>
      </c>
      <c r="B9" s="53">
        <f>'Export '!F5</f>
        <v>1586.8889999999999</v>
      </c>
      <c r="C9" s="34">
        <v>39184456</v>
      </c>
      <c r="D9" s="57">
        <f t="shared" si="0"/>
        <v>4.0497920910271157E-2</v>
      </c>
    </row>
    <row r="10" spans="1:10" x14ac:dyDescent="0.25">
      <c r="A10" s="31">
        <v>1999</v>
      </c>
      <c r="B10" s="53">
        <f>'Export '!F6</f>
        <v>1096.847</v>
      </c>
      <c r="C10" s="33">
        <v>39730798</v>
      </c>
      <c r="D10" s="57">
        <f t="shared" si="0"/>
        <v>2.7606971297178578E-2</v>
      </c>
    </row>
    <row r="11" spans="1:10" x14ac:dyDescent="0.25">
      <c r="A11" s="32">
        <v>2000</v>
      </c>
      <c r="B11" s="53">
        <f>'Export '!F7</f>
        <v>1193.885</v>
      </c>
      <c r="C11" s="34">
        <v>40295563</v>
      </c>
      <c r="D11" s="57">
        <f t="shared" si="0"/>
        <v>2.9628200008025699E-2</v>
      </c>
    </row>
    <row r="12" spans="1:10" x14ac:dyDescent="0.25">
      <c r="A12" s="31">
        <v>2001</v>
      </c>
      <c r="B12" s="53">
        <f>'Export '!F8</f>
        <v>2154.9639999999999</v>
      </c>
      <c r="C12" s="33">
        <v>40813541</v>
      </c>
      <c r="D12" s="57">
        <f t="shared" si="0"/>
        <v>5.2800221377508019E-2</v>
      </c>
    </row>
    <row r="13" spans="1:10" x14ac:dyDescent="0.25">
      <c r="A13" s="32">
        <v>2002</v>
      </c>
      <c r="B13" s="53">
        <f>'Export '!F9</f>
        <v>1908.884</v>
      </c>
      <c r="C13" s="34">
        <v>41328824</v>
      </c>
      <c r="D13" s="57">
        <f t="shared" si="0"/>
        <v>4.6187716350216013E-2</v>
      </c>
    </row>
    <row r="14" spans="1:10" x14ac:dyDescent="0.25">
      <c r="A14" s="31">
        <v>2003</v>
      </c>
      <c r="B14" s="53">
        <f>'Export '!F10</f>
        <v>2811.7620000000002</v>
      </c>
      <c r="C14" s="33">
        <v>41848959</v>
      </c>
      <c r="D14" s="57">
        <f t="shared" si="0"/>
        <v>6.7188337946470778E-2</v>
      </c>
    </row>
    <row r="15" spans="1:10" x14ac:dyDescent="0.25">
      <c r="A15" s="32">
        <v>2004</v>
      </c>
      <c r="B15" s="53">
        <f>'Export '!F11</f>
        <v>3373.645</v>
      </c>
      <c r="C15" s="34">
        <v>42368489</v>
      </c>
      <c r="D15" s="57">
        <f t="shared" si="0"/>
        <v>7.9626276027922549E-2</v>
      </c>
    </row>
    <row r="16" spans="1:10" x14ac:dyDescent="0.25">
      <c r="A16" s="31">
        <v>2005</v>
      </c>
      <c r="B16" s="53">
        <f>'Export '!F12</f>
        <v>3603.9430000000002</v>
      </c>
      <c r="C16" s="33">
        <v>42888592</v>
      </c>
      <c r="D16" s="57">
        <f t="shared" si="0"/>
        <v>8.4030340748887253E-2</v>
      </c>
    </row>
    <row r="17" spans="1:10" x14ac:dyDescent="0.25">
      <c r="A17" s="32">
        <v>2006</v>
      </c>
      <c r="B17" s="53">
        <f>'Export '!F13</f>
        <v>2790.4609999999998</v>
      </c>
      <c r="C17" s="34">
        <v>43405956</v>
      </c>
      <c r="D17" s="57">
        <f t="shared" si="0"/>
        <v>6.428751390707764E-2</v>
      </c>
    </row>
    <row r="18" spans="1:10" x14ac:dyDescent="0.25">
      <c r="A18" s="31">
        <v>2007</v>
      </c>
      <c r="B18" s="53">
        <f>'Export '!F14</f>
        <v>1753.239</v>
      </c>
      <c r="C18" s="33">
        <v>43926929</v>
      </c>
      <c r="D18" s="57">
        <f t="shared" si="0"/>
        <v>3.991262398516409E-2</v>
      </c>
    </row>
    <row r="19" spans="1:10" x14ac:dyDescent="0.25">
      <c r="A19" s="32">
        <v>2008</v>
      </c>
      <c r="B19" s="53">
        <f>'Export '!F15</f>
        <v>2100.1179999999999</v>
      </c>
      <c r="C19" s="34">
        <v>44451147</v>
      </c>
      <c r="D19" s="57">
        <f t="shared" si="0"/>
        <v>4.7245530019731551E-2</v>
      </c>
    </row>
    <row r="20" spans="1:10" x14ac:dyDescent="0.25">
      <c r="A20" s="31">
        <v>2009</v>
      </c>
      <c r="B20" s="53">
        <f>'Export '!F16</f>
        <v>3821.5880000000002</v>
      </c>
      <c r="C20" s="33">
        <v>44978832</v>
      </c>
      <c r="D20" s="57">
        <f t="shared" si="0"/>
        <v>8.4964144911544165E-2</v>
      </c>
    </row>
    <row r="21" spans="1:10" x14ac:dyDescent="0.25">
      <c r="A21" s="32">
        <v>2010</v>
      </c>
      <c r="B21" s="53">
        <f>'Export '!F17</f>
        <v>4744.9129999999996</v>
      </c>
      <c r="C21" s="34">
        <v>45509584</v>
      </c>
      <c r="D21" s="57">
        <f t="shared" si="0"/>
        <v>0.10426184075864108</v>
      </c>
    </row>
    <row r="22" spans="1:10" x14ac:dyDescent="0.25">
      <c r="A22" s="31">
        <v>2011</v>
      </c>
      <c r="B22" s="53">
        <f>'Export '!F18</f>
        <v>5756.7150000000001</v>
      </c>
      <c r="C22" s="33">
        <v>46044601</v>
      </c>
      <c r="D22" s="57">
        <f t="shared" si="0"/>
        <v>0.12502475588831793</v>
      </c>
    </row>
    <row r="23" spans="1:10" x14ac:dyDescent="0.25">
      <c r="A23" s="32">
        <v>2012</v>
      </c>
      <c r="B23" s="53">
        <f>'Export '!F19</f>
        <v>5354.4359999999997</v>
      </c>
      <c r="C23" s="34">
        <v>46581823</v>
      </c>
      <c r="D23" s="57">
        <f t="shared" si="0"/>
        <v>0.11494689677559421</v>
      </c>
    </row>
    <row r="24" spans="1:10" x14ac:dyDescent="0.25">
      <c r="A24" s="31">
        <v>2013</v>
      </c>
      <c r="B24" s="53">
        <f>'Export '!F20</f>
        <v>5818.3320000000003</v>
      </c>
      <c r="C24" s="33">
        <v>47121089</v>
      </c>
      <c r="D24" s="57">
        <f t="shared" si="0"/>
        <v>0.1234761785747354</v>
      </c>
    </row>
    <row r="25" spans="1:10" x14ac:dyDescent="0.25">
      <c r="A25" s="32">
        <v>2014</v>
      </c>
      <c r="B25" s="53">
        <f>'Export '!F21</f>
        <v>5475.991</v>
      </c>
      <c r="C25" s="34">
        <v>47661787</v>
      </c>
      <c r="D25" s="57">
        <f t="shared" si="0"/>
        <v>0.11489269170709021</v>
      </c>
    </row>
    <row r="26" spans="1:10" x14ac:dyDescent="0.25">
      <c r="A26" s="31">
        <v>2015</v>
      </c>
      <c r="B26" s="53">
        <f>'Export '!F22</f>
        <v>6056.2889999999998</v>
      </c>
      <c r="C26" s="33">
        <v>48203405</v>
      </c>
      <c r="D26" s="57">
        <f t="shared" si="0"/>
        <v>0.12564027375244549</v>
      </c>
    </row>
    <row r="27" spans="1:10" x14ac:dyDescent="0.25">
      <c r="A27" t="s">
        <v>39</v>
      </c>
    </row>
    <row r="30" spans="1:10" x14ac:dyDescent="0.25">
      <c r="A30" s="121" t="s">
        <v>13</v>
      </c>
      <c r="B30" s="121"/>
      <c r="C30" s="121"/>
      <c r="D30" s="121"/>
      <c r="F30" s="7" t="s">
        <v>26</v>
      </c>
      <c r="I30" s="1" t="s">
        <v>3</v>
      </c>
      <c r="J30" s="7" t="s">
        <v>27</v>
      </c>
    </row>
    <row r="31" spans="1:10" ht="60" x14ac:dyDescent="0.25">
      <c r="A31" s="64" t="s">
        <v>0</v>
      </c>
      <c r="B31" s="28" t="s">
        <v>14</v>
      </c>
      <c r="C31" s="28" t="s">
        <v>24</v>
      </c>
      <c r="D31" s="28" t="s">
        <v>57</v>
      </c>
    </row>
    <row r="32" spans="1:10" x14ac:dyDescent="0.25">
      <c r="A32" s="31">
        <v>1995</v>
      </c>
      <c r="B32" s="53">
        <f>'Import '!F2</f>
        <v>10002.088</v>
      </c>
      <c r="C32" s="33">
        <v>37472184</v>
      </c>
      <c r="D32" s="56">
        <f>(B32/C32)*1000</f>
        <v>0.26692033749620786</v>
      </c>
    </row>
    <row r="33" spans="1:4" x14ac:dyDescent="0.25">
      <c r="A33" s="32">
        <v>1996</v>
      </c>
      <c r="B33" s="53">
        <f>'Import '!F3</f>
        <v>7009.3450000000003</v>
      </c>
      <c r="C33" s="34">
        <v>38068050</v>
      </c>
      <c r="D33" s="56">
        <f t="shared" ref="D33:D52" si="1">(B33/C33)*1000</f>
        <v>0.18412671518504362</v>
      </c>
    </row>
    <row r="34" spans="1:4" x14ac:dyDescent="0.25">
      <c r="A34" s="31">
        <v>1997</v>
      </c>
      <c r="B34" s="53">
        <f>'Import '!F4</f>
        <v>10132.769</v>
      </c>
      <c r="C34" s="33">
        <v>38635691</v>
      </c>
      <c r="D34" s="56">
        <f t="shared" si="1"/>
        <v>0.26226446939955084</v>
      </c>
    </row>
    <row r="35" spans="1:4" x14ac:dyDescent="0.25">
      <c r="A35" s="32">
        <v>1998</v>
      </c>
      <c r="B35" s="53">
        <f>'Import '!F5</f>
        <v>9601.6710000000003</v>
      </c>
      <c r="C35" s="34">
        <v>39184456</v>
      </c>
      <c r="D35" s="56">
        <f t="shared" si="1"/>
        <v>0.24503775170440037</v>
      </c>
    </row>
    <row r="36" spans="1:4" x14ac:dyDescent="0.25">
      <c r="A36" s="31">
        <v>1999</v>
      </c>
      <c r="B36" s="53">
        <f>'Import '!F6</f>
        <v>8017.8019999999997</v>
      </c>
      <c r="C36" s="33">
        <v>39730798</v>
      </c>
      <c r="D36" s="56">
        <f t="shared" si="1"/>
        <v>0.20180319559652438</v>
      </c>
    </row>
    <row r="37" spans="1:4" x14ac:dyDescent="0.25">
      <c r="A37" s="32">
        <v>2000</v>
      </c>
      <c r="B37" s="53">
        <f>'Import '!F7</f>
        <v>8807.9349999999995</v>
      </c>
      <c r="C37" s="34">
        <v>40295563</v>
      </c>
      <c r="D37" s="56">
        <f t="shared" si="1"/>
        <v>0.21858324699421622</v>
      </c>
    </row>
    <row r="38" spans="1:4" x14ac:dyDescent="0.25">
      <c r="A38" s="31">
        <v>2001</v>
      </c>
      <c r="B38" s="53">
        <f>'Import '!F8</f>
        <v>7406.6220000000003</v>
      </c>
      <c r="C38" s="33">
        <v>40813541</v>
      </c>
      <c r="D38" s="56">
        <f t="shared" si="1"/>
        <v>0.18147462382644036</v>
      </c>
    </row>
    <row r="39" spans="1:4" x14ac:dyDescent="0.25">
      <c r="A39" s="32">
        <v>2002</v>
      </c>
      <c r="B39" s="53">
        <f>'Import '!F9</f>
        <v>4995.7830000000004</v>
      </c>
      <c r="C39" s="34">
        <v>41328824</v>
      </c>
      <c r="D39" s="56">
        <f t="shared" si="1"/>
        <v>0.12087890524056528</v>
      </c>
    </row>
    <row r="40" spans="1:4" x14ac:dyDescent="0.25">
      <c r="A40" s="31">
        <v>2003</v>
      </c>
      <c r="B40" s="53">
        <f>'Import '!F10</f>
        <v>5716.4080000000004</v>
      </c>
      <c r="C40" s="33">
        <v>41848959</v>
      </c>
      <c r="D40" s="56">
        <f t="shared" si="1"/>
        <v>0.13659618152030975</v>
      </c>
    </row>
    <row r="41" spans="1:4" x14ac:dyDescent="0.25">
      <c r="A41" s="32">
        <v>2004</v>
      </c>
      <c r="B41" s="53">
        <f>'Import '!F11</f>
        <v>6097.6660000000002</v>
      </c>
      <c r="C41" s="34">
        <v>42368489</v>
      </c>
      <c r="D41" s="56">
        <f t="shared" si="1"/>
        <v>0.14391983627266008</v>
      </c>
    </row>
    <row r="42" spans="1:4" x14ac:dyDescent="0.25">
      <c r="A42" s="31">
        <v>2005</v>
      </c>
      <c r="B42" s="53">
        <f>'Import '!F12</f>
        <v>8199.9040000000005</v>
      </c>
      <c r="C42" s="33">
        <v>42888592</v>
      </c>
      <c r="D42" s="56">
        <f t="shared" si="1"/>
        <v>0.19119079497876731</v>
      </c>
    </row>
    <row r="43" spans="1:4" x14ac:dyDescent="0.25">
      <c r="A43" s="32">
        <v>2006</v>
      </c>
      <c r="B43" s="53">
        <f>'Import '!F13</f>
        <v>9971.0249999999996</v>
      </c>
      <c r="C43" s="34">
        <v>43405956</v>
      </c>
      <c r="D43" s="56">
        <f t="shared" si="1"/>
        <v>0.22971559479072409</v>
      </c>
    </row>
    <row r="44" spans="1:4" x14ac:dyDescent="0.25">
      <c r="A44" s="31">
        <v>2007</v>
      </c>
      <c r="B44" s="53">
        <f>'Import '!F14</f>
        <v>14425.5</v>
      </c>
      <c r="C44" s="33">
        <v>43926929</v>
      </c>
      <c r="D44" s="56">
        <f t="shared" si="1"/>
        <v>0.3283976441876918</v>
      </c>
    </row>
    <row r="45" spans="1:4" x14ac:dyDescent="0.25">
      <c r="A45" s="32">
        <v>2008</v>
      </c>
      <c r="B45" s="53">
        <f>'Import '!F15</f>
        <v>21283.477999999999</v>
      </c>
      <c r="C45" s="34">
        <v>44451147</v>
      </c>
      <c r="D45" s="56">
        <f t="shared" si="1"/>
        <v>0.47880604745699812</v>
      </c>
    </row>
    <row r="46" spans="1:4" x14ac:dyDescent="0.25">
      <c r="A46" s="31">
        <v>2009</v>
      </c>
      <c r="B46" s="53">
        <f>'Import '!F16</f>
        <v>16493.102999999999</v>
      </c>
      <c r="C46" s="33">
        <v>44978832</v>
      </c>
      <c r="D46" s="56">
        <f t="shared" si="1"/>
        <v>0.36668588904220539</v>
      </c>
    </row>
    <row r="47" spans="1:4" x14ac:dyDescent="0.25">
      <c r="A47" s="32">
        <v>2010</v>
      </c>
      <c r="B47" s="53">
        <f>'Import '!F17</f>
        <v>31733.705999999998</v>
      </c>
      <c r="C47" s="34">
        <v>45509584</v>
      </c>
      <c r="D47" s="56">
        <f t="shared" si="1"/>
        <v>0.69729721106657439</v>
      </c>
    </row>
    <row r="48" spans="1:4" x14ac:dyDescent="0.25">
      <c r="A48" s="31">
        <v>2011</v>
      </c>
      <c r="B48" s="53">
        <f>'Import '!F18</f>
        <v>30950.064999999999</v>
      </c>
      <c r="C48" s="33">
        <v>46044601</v>
      </c>
      <c r="D48" s="56">
        <f t="shared" si="1"/>
        <v>0.67217576714368743</v>
      </c>
    </row>
    <row r="49" spans="1:10" x14ac:dyDescent="0.25">
      <c r="A49" s="32">
        <v>2012</v>
      </c>
      <c r="B49" s="53">
        <f>'Import '!F19</f>
        <v>36732.39</v>
      </c>
      <c r="C49" s="34">
        <v>46581823</v>
      </c>
      <c r="D49" s="56">
        <f t="shared" si="1"/>
        <v>0.78855630016884481</v>
      </c>
    </row>
    <row r="50" spans="1:10" x14ac:dyDescent="0.25">
      <c r="A50" s="31">
        <v>2013</v>
      </c>
      <c r="B50" s="53">
        <f>'Import '!F20</f>
        <v>30170.616000000002</v>
      </c>
      <c r="C50" s="33">
        <v>47121089</v>
      </c>
      <c r="D50" s="56">
        <f t="shared" si="1"/>
        <v>0.64027841122262685</v>
      </c>
    </row>
    <row r="51" spans="1:10" x14ac:dyDescent="0.25">
      <c r="A51" s="32">
        <v>2014</v>
      </c>
      <c r="B51" s="53">
        <f>'Import '!F21</f>
        <v>26098.293000000001</v>
      </c>
      <c r="C51" s="34">
        <v>47661787</v>
      </c>
      <c r="D51" s="56">
        <f t="shared" si="1"/>
        <v>0.54757269172471446</v>
      </c>
    </row>
    <row r="52" spans="1:10" x14ac:dyDescent="0.25">
      <c r="A52" s="31">
        <v>2015</v>
      </c>
      <c r="B52" s="53">
        <f>'Import '!F22</f>
        <v>25046.793000000001</v>
      </c>
      <c r="C52" s="33">
        <v>48203405</v>
      </c>
      <c r="D52" s="56">
        <f t="shared" si="1"/>
        <v>0.51960630167101263</v>
      </c>
    </row>
    <row r="53" spans="1:10" x14ac:dyDescent="0.25">
      <c r="A53" t="s">
        <v>39</v>
      </c>
    </row>
    <row r="55" spans="1:10" x14ac:dyDescent="0.25">
      <c r="A55" s="121" t="s">
        <v>22</v>
      </c>
      <c r="B55" s="121"/>
      <c r="C55" s="121"/>
      <c r="D55" s="121"/>
      <c r="F55" s="7" t="s">
        <v>29</v>
      </c>
      <c r="I55" s="1" t="s">
        <v>3</v>
      </c>
      <c r="J55" s="7" t="s">
        <v>28</v>
      </c>
    </row>
    <row r="56" spans="1:10" ht="75" x14ac:dyDescent="0.25">
      <c r="A56" s="64" t="s">
        <v>0</v>
      </c>
      <c r="B56" s="28" t="s">
        <v>23</v>
      </c>
      <c r="C56" s="28" t="s">
        <v>24</v>
      </c>
      <c r="D56" s="28" t="s">
        <v>58</v>
      </c>
    </row>
    <row r="57" spans="1:10" x14ac:dyDescent="0.25">
      <c r="A57" s="31">
        <v>1995</v>
      </c>
      <c r="B57" s="53">
        <f>B6+B32</f>
        <v>10558.449999999999</v>
      </c>
      <c r="C57" s="33">
        <v>37472184</v>
      </c>
      <c r="D57" s="29">
        <f>(B57/C57)*1000</f>
        <v>0.28176767065405101</v>
      </c>
    </row>
    <row r="58" spans="1:10" x14ac:dyDescent="0.25">
      <c r="A58" s="32">
        <v>1996</v>
      </c>
      <c r="B58" s="53">
        <f t="shared" ref="B58:B77" si="2">B7+B33</f>
        <v>7741.6910000000007</v>
      </c>
      <c r="C58" s="34">
        <v>38068050</v>
      </c>
      <c r="D58" s="29">
        <f>(B58/C58)*1000</f>
        <v>0.20336452747119962</v>
      </c>
    </row>
    <row r="59" spans="1:10" x14ac:dyDescent="0.25">
      <c r="A59" s="31">
        <v>1997</v>
      </c>
      <c r="B59" s="53">
        <f t="shared" si="2"/>
        <v>10670.385</v>
      </c>
      <c r="C59" s="33">
        <v>38635691</v>
      </c>
      <c r="D59" s="29">
        <f t="shared" ref="D59:D77" si="3">(B59/C59)*1000</f>
        <v>0.27617947871050114</v>
      </c>
    </row>
    <row r="60" spans="1:10" x14ac:dyDescent="0.25">
      <c r="A60" s="32">
        <v>1998</v>
      </c>
      <c r="B60" s="53">
        <f t="shared" si="2"/>
        <v>11188.56</v>
      </c>
      <c r="C60" s="34">
        <v>39184456</v>
      </c>
      <c r="D60" s="29">
        <f t="shared" si="3"/>
        <v>0.2855356726146715</v>
      </c>
    </row>
    <row r="61" spans="1:10" x14ac:dyDescent="0.25">
      <c r="A61" s="31">
        <v>1999</v>
      </c>
      <c r="B61" s="53">
        <f t="shared" si="2"/>
        <v>9114.6489999999994</v>
      </c>
      <c r="C61" s="33">
        <v>39730798</v>
      </c>
      <c r="D61" s="29">
        <f t="shared" si="3"/>
        <v>0.22941016689370294</v>
      </c>
    </row>
    <row r="62" spans="1:10" x14ac:dyDescent="0.25">
      <c r="A62" s="32">
        <v>2000</v>
      </c>
      <c r="B62" s="53">
        <f t="shared" si="2"/>
        <v>10001.82</v>
      </c>
      <c r="C62" s="34">
        <v>40295563</v>
      </c>
      <c r="D62" s="29">
        <f t="shared" si="3"/>
        <v>0.24821144700224188</v>
      </c>
    </row>
    <row r="63" spans="1:10" x14ac:dyDescent="0.25">
      <c r="A63" s="31">
        <v>2001</v>
      </c>
      <c r="B63" s="53">
        <f t="shared" si="2"/>
        <v>9561.5859999999993</v>
      </c>
      <c r="C63" s="33">
        <v>40813541</v>
      </c>
      <c r="D63" s="29">
        <f t="shared" si="3"/>
        <v>0.23427484520394837</v>
      </c>
    </row>
    <row r="64" spans="1:10" x14ac:dyDescent="0.25">
      <c r="A64" s="32">
        <v>2002</v>
      </c>
      <c r="B64" s="53">
        <f t="shared" si="2"/>
        <v>6904.6670000000004</v>
      </c>
      <c r="C64" s="34">
        <v>41328824</v>
      </c>
      <c r="D64" s="29">
        <f t="shared" si="3"/>
        <v>0.16706662159078128</v>
      </c>
    </row>
    <row r="65" spans="1:4" x14ac:dyDescent="0.25">
      <c r="A65" s="31">
        <v>2003</v>
      </c>
      <c r="B65" s="53">
        <f t="shared" si="2"/>
        <v>8528.17</v>
      </c>
      <c r="C65" s="33">
        <v>41848959</v>
      </c>
      <c r="D65" s="29">
        <f t="shared" si="3"/>
        <v>0.20378451946678053</v>
      </c>
    </row>
    <row r="66" spans="1:4" x14ac:dyDescent="0.25">
      <c r="A66" s="32">
        <v>2004</v>
      </c>
      <c r="B66" s="53">
        <f t="shared" si="2"/>
        <v>9471.3109999999997</v>
      </c>
      <c r="C66" s="34">
        <v>42368489</v>
      </c>
      <c r="D66" s="29">
        <f t="shared" si="3"/>
        <v>0.22354611230058263</v>
      </c>
    </row>
    <row r="67" spans="1:4" x14ac:dyDescent="0.25">
      <c r="A67" s="31">
        <v>2005</v>
      </c>
      <c r="B67" s="53">
        <f t="shared" si="2"/>
        <v>11803.847000000002</v>
      </c>
      <c r="C67" s="33">
        <v>42888592</v>
      </c>
      <c r="D67" s="29">
        <f t="shared" si="3"/>
        <v>0.27522113572765461</v>
      </c>
    </row>
    <row r="68" spans="1:4" x14ac:dyDescent="0.25">
      <c r="A68" s="32">
        <v>2006</v>
      </c>
      <c r="B68" s="53">
        <f t="shared" si="2"/>
        <v>12761.485999999999</v>
      </c>
      <c r="C68" s="34">
        <v>43405956</v>
      </c>
      <c r="D68" s="29">
        <f t="shared" si="3"/>
        <v>0.29400310869780172</v>
      </c>
    </row>
    <row r="69" spans="1:4" x14ac:dyDescent="0.25">
      <c r="A69" s="31">
        <v>2007</v>
      </c>
      <c r="B69" s="53">
        <f t="shared" si="2"/>
        <v>16178.739</v>
      </c>
      <c r="C69" s="33">
        <v>43926929</v>
      </c>
      <c r="D69" s="29">
        <f t="shared" si="3"/>
        <v>0.36831026817285589</v>
      </c>
    </row>
    <row r="70" spans="1:4" x14ac:dyDescent="0.25">
      <c r="A70" s="32">
        <v>2008</v>
      </c>
      <c r="B70" s="53">
        <f t="shared" si="2"/>
        <v>23383.595999999998</v>
      </c>
      <c r="C70" s="34">
        <v>44451147</v>
      </c>
      <c r="D70" s="29">
        <f t="shared" si="3"/>
        <v>0.5260515774767297</v>
      </c>
    </row>
    <row r="71" spans="1:4" x14ac:dyDescent="0.25">
      <c r="A71" s="31">
        <v>2009</v>
      </c>
      <c r="B71" s="53">
        <f t="shared" si="2"/>
        <v>20314.690999999999</v>
      </c>
      <c r="C71" s="33">
        <v>44978832</v>
      </c>
      <c r="D71" s="29">
        <f t="shared" si="3"/>
        <v>0.45165003395374959</v>
      </c>
    </row>
    <row r="72" spans="1:4" x14ac:dyDescent="0.25">
      <c r="A72" s="32">
        <v>2010</v>
      </c>
      <c r="B72" s="53">
        <f t="shared" si="2"/>
        <v>36478.618999999999</v>
      </c>
      <c r="C72" s="34">
        <v>45509584</v>
      </c>
      <c r="D72" s="29">
        <f t="shared" si="3"/>
        <v>0.80155905182521558</v>
      </c>
    </row>
    <row r="73" spans="1:4" x14ac:dyDescent="0.25">
      <c r="A73" s="31">
        <v>2011</v>
      </c>
      <c r="B73" s="53">
        <f t="shared" si="2"/>
        <v>36706.78</v>
      </c>
      <c r="C73" s="33">
        <v>46044601</v>
      </c>
      <c r="D73" s="29">
        <f t="shared" si="3"/>
        <v>0.79720052303200539</v>
      </c>
    </row>
    <row r="74" spans="1:4" x14ac:dyDescent="0.25">
      <c r="A74" s="32">
        <v>2012</v>
      </c>
      <c r="B74" s="53">
        <f t="shared" si="2"/>
        <v>42086.826000000001</v>
      </c>
      <c r="C74" s="34">
        <v>46581823</v>
      </c>
      <c r="D74" s="29">
        <f t="shared" si="3"/>
        <v>0.90350319694443915</v>
      </c>
    </row>
    <row r="75" spans="1:4" x14ac:dyDescent="0.25">
      <c r="A75" s="31">
        <v>2013</v>
      </c>
      <c r="B75" s="53">
        <f t="shared" si="2"/>
        <v>35988.948000000004</v>
      </c>
      <c r="C75" s="33">
        <v>47121089</v>
      </c>
      <c r="D75" s="29">
        <f t="shared" si="3"/>
        <v>0.76375458979736233</v>
      </c>
    </row>
    <row r="76" spans="1:4" x14ac:dyDescent="0.25">
      <c r="A76" s="32">
        <v>2014</v>
      </c>
      <c r="B76" s="53">
        <f t="shared" si="2"/>
        <v>31574.284</v>
      </c>
      <c r="C76" s="34">
        <v>47661787</v>
      </c>
      <c r="D76" s="29">
        <f t="shared" si="3"/>
        <v>0.66246538343180461</v>
      </c>
    </row>
    <row r="77" spans="1:4" x14ac:dyDescent="0.25">
      <c r="A77" s="31">
        <v>2015</v>
      </c>
      <c r="B77" s="53">
        <f t="shared" si="2"/>
        <v>31103.082000000002</v>
      </c>
      <c r="C77" s="33">
        <v>48203405</v>
      </c>
      <c r="D77" s="29">
        <f t="shared" si="3"/>
        <v>0.6452465754234582</v>
      </c>
    </row>
    <row r="78" spans="1:4" x14ac:dyDescent="0.25">
      <c r="A78" t="s">
        <v>39</v>
      </c>
    </row>
    <row r="83" spans="1:10" x14ac:dyDescent="0.25">
      <c r="A83" s="121" t="s">
        <v>316</v>
      </c>
      <c r="B83" s="121"/>
      <c r="C83" s="121"/>
      <c r="D83" s="121"/>
      <c r="F83" s="7" t="s">
        <v>25</v>
      </c>
      <c r="I83" s="1" t="s">
        <v>3</v>
      </c>
      <c r="J83" s="7" t="s">
        <v>317</v>
      </c>
    </row>
    <row r="84" spans="1:10" ht="60" x14ac:dyDescent="0.25">
      <c r="A84" s="64" t="s">
        <v>0</v>
      </c>
      <c r="B84" s="28" t="s">
        <v>1</v>
      </c>
      <c r="C84" s="28" t="s">
        <v>318</v>
      </c>
      <c r="D84" s="28" t="s">
        <v>17</v>
      </c>
    </row>
    <row r="85" spans="1:10" x14ac:dyDescent="0.25">
      <c r="A85" s="31">
        <v>1995</v>
      </c>
      <c r="B85" s="53">
        <f t="shared" ref="B85:B105" si="4">B32</f>
        <v>10002.088</v>
      </c>
      <c r="C85" s="33">
        <f ca="1">' Per Cápita 2'!C136</f>
        <v>29354000</v>
      </c>
      <c r="D85" s="29">
        <f ca="1">(B85/C85)*1000</f>
        <v>0.34074020576412073</v>
      </c>
    </row>
    <row r="86" spans="1:10" x14ac:dyDescent="0.25">
      <c r="A86" s="32">
        <v>1996</v>
      </c>
      <c r="B86" s="53">
        <f t="shared" si="4"/>
        <v>7009.3450000000003</v>
      </c>
      <c r="C86" s="33">
        <f>' Per Cápita 1'!C84</f>
        <v>29671900</v>
      </c>
      <c r="D86" s="29">
        <f t="shared" ref="D86:D105" si="5">(B86/C86)*1000</f>
        <v>0.23622838443106103</v>
      </c>
    </row>
    <row r="87" spans="1:10" x14ac:dyDescent="0.25">
      <c r="A87" s="31">
        <v>1997</v>
      </c>
      <c r="B87" s="53">
        <f t="shared" si="4"/>
        <v>10132.769</v>
      </c>
      <c r="C87" s="33">
        <f>' Per Cápita 1'!C85</f>
        <v>29987200</v>
      </c>
      <c r="D87" s="29">
        <f t="shared" si="5"/>
        <v>0.33790313867250027</v>
      </c>
    </row>
    <row r="88" spans="1:10" x14ac:dyDescent="0.25">
      <c r="A88" s="32">
        <v>1998</v>
      </c>
      <c r="B88" s="53">
        <f t="shared" si="4"/>
        <v>9601.6710000000003</v>
      </c>
      <c r="C88" s="33">
        <f>' Per Cápita 1'!C86</f>
        <v>30247900</v>
      </c>
      <c r="D88" s="29">
        <f t="shared" si="5"/>
        <v>0.31743264821690104</v>
      </c>
    </row>
    <row r="89" spans="1:10" x14ac:dyDescent="0.25">
      <c r="A89" s="31">
        <v>1999</v>
      </c>
      <c r="B89" s="53">
        <f t="shared" si="4"/>
        <v>8017.8019999999997</v>
      </c>
      <c r="C89" s="33">
        <f>' Per Cápita 1'!C87</f>
        <v>30499200</v>
      </c>
      <c r="D89" s="29">
        <f t="shared" si="5"/>
        <v>0.26288564945965798</v>
      </c>
    </row>
    <row r="90" spans="1:10" x14ac:dyDescent="0.25">
      <c r="A90" s="32">
        <v>2000</v>
      </c>
      <c r="B90" s="53">
        <f t="shared" si="4"/>
        <v>8807.9349999999995</v>
      </c>
      <c r="C90" s="33">
        <f>' Per Cápita 1'!C88</f>
        <v>30769700</v>
      </c>
      <c r="D90" s="29">
        <f t="shared" si="5"/>
        <v>0.28625352213378741</v>
      </c>
    </row>
    <row r="91" spans="1:10" x14ac:dyDescent="0.25">
      <c r="A91" s="31">
        <v>2001</v>
      </c>
      <c r="B91" s="53">
        <f t="shared" si="4"/>
        <v>7406.6220000000003</v>
      </c>
      <c r="C91" s="33">
        <f>' Per Cápita 1'!C89</f>
        <v>31081900</v>
      </c>
      <c r="D91" s="29">
        <f t="shared" si="5"/>
        <v>0.23829373365206119</v>
      </c>
    </row>
    <row r="92" spans="1:10" x14ac:dyDescent="0.25">
      <c r="A92" s="32">
        <v>2002</v>
      </c>
      <c r="B92" s="53">
        <f t="shared" si="4"/>
        <v>4995.7830000000004</v>
      </c>
      <c r="C92" s="33">
        <f>' Per Cápita 1'!C90</f>
        <v>31362000</v>
      </c>
      <c r="D92" s="29">
        <f t="shared" si="5"/>
        <v>0.15929414578151904</v>
      </c>
    </row>
    <row r="93" spans="1:10" x14ac:dyDescent="0.25">
      <c r="A93" s="31">
        <v>2003</v>
      </c>
      <c r="B93" s="53">
        <f t="shared" si="4"/>
        <v>5716.4080000000004</v>
      </c>
      <c r="C93" s="33">
        <f>' Per Cápita 1'!C91</f>
        <v>31676000</v>
      </c>
      <c r="D93" s="29">
        <f t="shared" si="5"/>
        <v>0.18046495769667886</v>
      </c>
    </row>
    <row r="94" spans="1:10" x14ac:dyDescent="0.25">
      <c r="A94" s="32">
        <v>2004</v>
      </c>
      <c r="B94" s="53">
        <f t="shared" si="4"/>
        <v>6097.6660000000002</v>
      </c>
      <c r="C94" s="33">
        <f>' Per Cápita 1'!C92</f>
        <v>31995000</v>
      </c>
      <c r="D94" s="29">
        <f t="shared" si="5"/>
        <v>0.1905818409126426</v>
      </c>
    </row>
    <row r="95" spans="1:10" x14ac:dyDescent="0.25">
      <c r="A95" s="31">
        <v>2005</v>
      </c>
      <c r="B95" s="53">
        <f t="shared" si="4"/>
        <v>8199.9040000000005</v>
      </c>
      <c r="C95" s="33">
        <f>' Per Cápita 1'!C93</f>
        <v>32312000</v>
      </c>
      <c r="D95" s="29">
        <f t="shared" si="5"/>
        <v>0.25377271601881651</v>
      </c>
    </row>
    <row r="96" spans="1:10" x14ac:dyDescent="0.25">
      <c r="A96" s="32">
        <v>2006</v>
      </c>
      <c r="B96" s="53">
        <f t="shared" si="4"/>
        <v>9971.0249999999996</v>
      </c>
      <c r="C96" s="33">
        <f>' Per Cápita 1'!C94</f>
        <v>32570505</v>
      </c>
      <c r="D96" s="29">
        <f t="shared" si="5"/>
        <v>0.30613664111133676</v>
      </c>
    </row>
    <row r="97" spans="1:10" x14ac:dyDescent="0.25">
      <c r="A97" s="31">
        <v>2007</v>
      </c>
      <c r="B97" s="53">
        <f t="shared" si="4"/>
        <v>14425.5</v>
      </c>
      <c r="C97" s="33">
        <f>' Per Cápita 1'!C95</f>
        <v>32887928</v>
      </c>
      <c r="D97" s="29">
        <f t="shared" si="5"/>
        <v>0.43862599066745706</v>
      </c>
    </row>
    <row r="98" spans="1:10" x14ac:dyDescent="0.25">
      <c r="A98" s="32">
        <v>2008</v>
      </c>
      <c r="B98" s="53">
        <f t="shared" si="4"/>
        <v>21283.477999999999</v>
      </c>
      <c r="C98" s="33">
        <f>' Per Cápita 1'!C96</f>
        <v>33245773</v>
      </c>
      <c r="D98" s="29">
        <f t="shared" si="5"/>
        <v>0.64018598695238638</v>
      </c>
    </row>
    <row r="99" spans="1:10" x14ac:dyDescent="0.25">
      <c r="A99" s="31">
        <v>2009</v>
      </c>
      <c r="B99" s="53">
        <f t="shared" si="4"/>
        <v>16493.102999999999</v>
      </c>
      <c r="C99" s="33">
        <f>' Per Cápita 1'!C97</f>
        <v>33628571</v>
      </c>
      <c r="D99" s="29">
        <f t="shared" si="5"/>
        <v>0.4904491183999462</v>
      </c>
    </row>
    <row r="100" spans="1:10" x14ac:dyDescent="0.25">
      <c r="A100" s="32">
        <v>2010</v>
      </c>
      <c r="B100" s="53">
        <f t="shared" si="4"/>
        <v>31733.705999999998</v>
      </c>
      <c r="C100" s="33">
        <f>' Per Cápita 1'!C98</f>
        <v>34005274</v>
      </c>
      <c r="D100" s="29">
        <f t="shared" si="5"/>
        <v>0.93319953840101388</v>
      </c>
    </row>
    <row r="101" spans="1:10" x14ac:dyDescent="0.25">
      <c r="A101" s="31">
        <v>2011</v>
      </c>
      <c r="B101" s="53">
        <f t="shared" si="4"/>
        <v>30950.064999999999</v>
      </c>
      <c r="C101" s="33">
        <f>' Per Cápita 1'!C99</f>
        <v>34342780</v>
      </c>
      <c r="D101" s="29">
        <f t="shared" si="5"/>
        <v>0.90121023982333404</v>
      </c>
    </row>
    <row r="102" spans="1:10" x14ac:dyDescent="0.25">
      <c r="A102" s="32">
        <v>2012</v>
      </c>
      <c r="B102" s="53">
        <f t="shared" si="4"/>
        <v>36732.39</v>
      </c>
      <c r="C102" s="33">
        <f>' Per Cápita 1'!C100</f>
        <v>34751476</v>
      </c>
      <c r="D102" s="29">
        <f t="shared" si="5"/>
        <v>1.0570022982620939</v>
      </c>
    </row>
    <row r="103" spans="1:10" x14ac:dyDescent="0.25">
      <c r="A103" s="31">
        <v>2013</v>
      </c>
      <c r="B103" s="53">
        <f t="shared" si="4"/>
        <v>30170.616000000002</v>
      </c>
      <c r="C103" s="33">
        <f>' Per Cápita 1'!C101</f>
        <v>35155499</v>
      </c>
      <c r="D103" s="29">
        <f t="shared" si="5"/>
        <v>0.85820474344568398</v>
      </c>
    </row>
    <row r="104" spans="1:10" x14ac:dyDescent="0.25">
      <c r="A104" s="32">
        <v>2014</v>
      </c>
      <c r="B104" s="53">
        <f t="shared" si="4"/>
        <v>26098.293000000001</v>
      </c>
      <c r="C104" s="33">
        <f>' Per Cápita 1'!C102</f>
        <v>35543658</v>
      </c>
      <c r="D104" s="29">
        <f t="shared" si="5"/>
        <v>0.73426018785123359</v>
      </c>
    </row>
    <row r="105" spans="1:10" x14ac:dyDescent="0.25">
      <c r="A105" s="31">
        <v>2015</v>
      </c>
      <c r="B105" s="53">
        <f t="shared" si="4"/>
        <v>25046.793000000001</v>
      </c>
      <c r="C105" s="33">
        <f>' Per Cápita 1'!C103</f>
        <v>35851774</v>
      </c>
      <c r="D105" s="29">
        <f t="shared" si="5"/>
        <v>0.69862074328595292</v>
      </c>
    </row>
    <row r="106" spans="1:10" x14ac:dyDescent="0.25">
      <c r="A106" t="s">
        <v>34</v>
      </c>
    </row>
    <row r="109" spans="1:10" x14ac:dyDescent="0.25">
      <c r="A109" s="121" t="s">
        <v>319</v>
      </c>
      <c r="B109" s="121"/>
      <c r="C109" s="121"/>
      <c r="D109" s="121"/>
      <c r="F109" s="7" t="s">
        <v>26</v>
      </c>
      <c r="I109" s="1" t="s">
        <v>3</v>
      </c>
      <c r="J109" s="7" t="s">
        <v>320</v>
      </c>
    </row>
    <row r="110" spans="1:10" ht="60" x14ac:dyDescent="0.25">
      <c r="A110" s="64" t="s">
        <v>0</v>
      </c>
      <c r="B110" s="28" t="s">
        <v>328</v>
      </c>
      <c r="C110" s="28" t="s">
        <v>318</v>
      </c>
      <c r="D110" s="28" t="s">
        <v>57</v>
      </c>
    </row>
    <row r="111" spans="1:10" x14ac:dyDescent="0.25">
      <c r="A111" s="31">
        <v>1995</v>
      </c>
      <c r="B111" s="53">
        <f t="shared" ref="B111:B131" si="6">B6</f>
        <v>556.36199999999997</v>
      </c>
      <c r="C111" s="33">
        <f ca="1">C85</f>
        <v>29354000</v>
      </c>
      <c r="D111" s="56">
        <f ca="1">(B111*1000/C111)</f>
        <v>1.8953532738298019E-2</v>
      </c>
    </row>
    <row r="112" spans="1:10" x14ac:dyDescent="0.25">
      <c r="A112" s="32">
        <v>1996</v>
      </c>
      <c r="B112" s="53">
        <f t="shared" si="6"/>
        <v>732.346</v>
      </c>
      <c r="C112" s="33">
        <f t="shared" ref="C112:C131" si="7">C86</f>
        <v>29671900</v>
      </c>
      <c r="D112" s="56">
        <f t="shared" ref="D112:D131" si="8">(B112*1000/C112)</f>
        <v>2.468146630313529E-2</v>
      </c>
    </row>
    <row r="113" spans="1:4" x14ac:dyDescent="0.25">
      <c r="A113" s="31">
        <v>1997</v>
      </c>
      <c r="B113" s="53">
        <f t="shared" si="6"/>
        <v>537.61599999999999</v>
      </c>
      <c r="C113" s="33">
        <f t="shared" si="7"/>
        <v>29987200</v>
      </c>
      <c r="D113" s="56">
        <f t="shared" si="8"/>
        <v>1.7928182691281613E-2</v>
      </c>
    </row>
    <row r="114" spans="1:4" x14ac:dyDescent="0.25">
      <c r="A114" s="32">
        <v>1998</v>
      </c>
      <c r="B114" s="53">
        <f t="shared" si="6"/>
        <v>1586.8889999999999</v>
      </c>
      <c r="C114" s="33">
        <f t="shared" si="7"/>
        <v>30247900</v>
      </c>
      <c r="D114" s="56">
        <f t="shared" si="8"/>
        <v>5.2462782540275525E-2</v>
      </c>
    </row>
    <row r="115" spans="1:4" x14ac:dyDescent="0.25">
      <c r="A115" s="31">
        <v>1999</v>
      </c>
      <c r="B115" s="53">
        <f t="shared" si="6"/>
        <v>1096.847</v>
      </c>
      <c r="C115" s="33">
        <f t="shared" si="7"/>
        <v>30499200</v>
      </c>
      <c r="D115" s="56">
        <f t="shared" si="8"/>
        <v>3.5963140016787326E-2</v>
      </c>
    </row>
    <row r="116" spans="1:4" x14ac:dyDescent="0.25">
      <c r="A116" s="32">
        <v>2000</v>
      </c>
      <c r="B116" s="53">
        <f t="shared" si="6"/>
        <v>1193.885</v>
      </c>
      <c r="C116" s="33">
        <f t="shared" si="7"/>
        <v>30769700</v>
      </c>
      <c r="D116" s="56">
        <f t="shared" si="8"/>
        <v>3.8800670789770453E-2</v>
      </c>
    </row>
    <row r="117" spans="1:4" x14ac:dyDescent="0.25">
      <c r="A117" s="31">
        <v>2001</v>
      </c>
      <c r="B117" s="53">
        <f t="shared" si="6"/>
        <v>2154.9639999999999</v>
      </c>
      <c r="C117" s="33">
        <f t="shared" si="7"/>
        <v>31081900</v>
      </c>
      <c r="D117" s="56">
        <f t="shared" si="8"/>
        <v>6.9331797605680479E-2</v>
      </c>
    </row>
    <row r="118" spans="1:4" x14ac:dyDescent="0.25">
      <c r="A118" s="32">
        <v>2002</v>
      </c>
      <c r="B118" s="53">
        <f t="shared" si="6"/>
        <v>1908.884</v>
      </c>
      <c r="C118" s="33">
        <f t="shared" si="7"/>
        <v>31362000</v>
      </c>
      <c r="D118" s="56">
        <f t="shared" si="8"/>
        <v>6.0866143740832858E-2</v>
      </c>
    </row>
    <row r="119" spans="1:4" x14ac:dyDescent="0.25">
      <c r="A119" s="31">
        <v>2003</v>
      </c>
      <c r="B119" s="53">
        <f t="shared" si="6"/>
        <v>2811.7620000000002</v>
      </c>
      <c r="C119" s="33">
        <f t="shared" si="7"/>
        <v>31676000</v>
      </c>
      <c r="D119" s="56">
        <f t="shared" si="8"/>
        <v>8.8766321505240567E-2</v>
      </c>
    </row>
    <row r="120" spans="1:4" x14ac:dyDescent="0.25">
      <c r="A120" s="32">
        <v>2004</v>
      </c>
      <c r="B120" s="53">
        <f t="shared" si="6"/>
        <v>3373.645</v>
      </c>
      <c r="C120" s="33">
        <f t="shared" si="7"/>
        <v>31995000</v>
      </c>
      <c r="D120" s="56">
        <f t="shared" si="8"/>
        <v>0.10544288170026567</v>
      </c>
    </row>
    <row r="121" spans="1:4" x14ac:dyDescent="0.25">
      <c r="A121" s="31">
        <v>2005</v>
      </c>
      <c r="B121" s="53">
        <f t="shared" si="6"/>
        <v>3603.9430000000002</v>
      </c>
      <c r="C121" s="33">
        <f t="shared" si="7"/>
        <v>32312000</v>
      </c>
      <c r="D121" s="56">
        <f t="shared" si="8"/>
        <v>0.11153574523396881</v>
      </c>
    </row>
    <row r="122" spans="1:4" x14ac:dyDescent="0.25">
      <c r="A122" s="32">
        <v>2006</v>
      </c>
      <c r="B122" s="53">
        <f t="shared" si="6"/>
        <v>2790.4609999999998</v>
      </c>
      <c r="C122" s="33">
        <f t="shared" si="7"/>
        <v>32570505</v>
      </c>
      <c r="D122" s="56">
        <f t="shared" si="8"/>
        <v>8.5674477567971391E-2</v>
      </c>
    </row>
    <row r="123" spans="1:4" x14ac:dyDescent="0.25">
      <c r="A123" s="31">
        <v>2007</v>
      </c>
      <c r="B123" s="53">
        <f t="shared" si="6"/>
        <v>1753.239</v>
      </c>
      <c r="C123" s="33">
        <f t="shared" si="7"/>
        <v>32887928</v>
      </c>
      <c r="D123" s="56">
        <f t="shared" si="8"/>
        <v>5.3309500069447978E-2</v>
      </c>
    </row>
    <row r="124" spans="1:4" x14ac:dyDescent="0.25">
      <c r="A124" s="32">
        <v>2008</v>
      </c>
      <c r="B124" s="53">
        <f t="shared" si="6"/>
        <v>2100.1179999999999</v>
      </c>
      <c r="C124" s="33">
        <f t="shared" si="7"/>
        <v>33245773</v>
      </c>
      <c r="D124" s="56">
        <f t="shared" si="8"/>
        <v>6.3169474206540482E-2</v>
      </c>
    </row>
    <row r="125" spans="1:4" x14ac:dyDescent="0.25">
      <c r="A125" s="31">
        <v>2009</v>
      </c>
      <c r="B125" s="53">
        <f t="shared" si="6"/>
        <v>3821.5880000000002</v>
      </c>
      <c r="C125" s="33">
        <f t="shared" si="7"/>
        <v>33628571</v>
      </c>
      <c r="D125" s="56">
        <f t="shared" si="8"/>
        <v>0.11364110595124605</v>
      </c>
    </row>
    <row r="126" spans="1:4" x14ac:dyDescent="0.25">
      <c r="A126" s="32">
        <v>2010</v>
      </c>
      <c r="B126" s="53">
        <f t="shared" si="6"/>
        <v>4744.9129999999996</v>
      </c>
      <c r="C126" s="33">
        <f t="shared" si="7"/>
        <v>34005274</v>
      </c>
      <c r="D126" s="56">
        <f t="shared" si="8"/>
        <v>0.13953462042387896</v>
      </c>
    </row>
    <row r="127" spans="1:4" x14ac:dyDescent="0.25">
      <c r="A127" s="31">
        <v>2011</v>
      </c>
      <c r="B127" s="53">
        <f t="shared" si="6"/>
        <v>5756.7150000000001</v>
      </c>
      <c r="C127" s="33">
        <f t="shared" si="7"/>
        <v>34342780</v>
      </c>
      <c r="D127" s="56">
        <f t="shared" si="8"/>
        <v>0.16762518934110751</v>
      </c>
    </row>
    <row r="128" spans="1:4" x14ac:dyDescent="0.25">
      <c r="A128" s="32">
        <v>2012</v>
      </c>
      <c r="B128" s="53">
        <f t="shared" si="6"/>
        <v>5354.4359999999997</v>
      </c>
      <c r="C128" s="33">
        <f t="shared" si="7"/>
        <v>34751476</v>
      </c>
      <c r="D128" s="56">
        <f t="shared" si="8"/>
        <v>0.1540779447756406</v>
      </c>
    </row>
    <row r="129" spans="1:10" x14ac:dyDescent="0.25">
      <c r="A129" s="31">
        <v>2013</v>
      </c>
      <c r="B129" s="53">
        <f t="shared" si="6"/>
        <v>5818.3320000000003</v>
      </c>
      <c r="C129" s="33">
        <f t="shared" si="7"/>
        <v>35155499</v>
      </c>
      <c r="D129" s="56">
        <f t="shared" si="8"/>
        <v>0.16550275676644499</v>
      </c>
    </row>
    <row r="130" spans="1:10" x14ac:dyDescent="0.25">
      <c r="A130" s="32">
        <v>2014</v>
      </c>
      <c r="B130" s="53">
        <f t="shared" si="6"/>
        <v>5475.991</v>
      </c>
      <c r="C130" s="33">
        <f t="shared" si="7"/>
        <v>35543658</v>
      </c>
      <c r="D130" s="56">
        <f t="shared" si="8"/>
        <v>0.15406379951101262</v>
      </c>
    </row>
    <row r="131" spans="1:10" x14ac:dyDescent="0.25">
      <c r="A131" s="31">
        <v>2015</v>
      </c>
      <c r="B131" s="53">
        <f t="shared" si="6"/>
        <v>6056.2889999999998</v>
      </c>
      <c r="C131" s="33">
        <f t="shared" si="7"/>
        <v>35851774</v>
      </c>
      <c r="D131" s="56">
        <f t="shared" si="8"/>
        <v>0.16892578314255802</v>
      </c>
    </row>
    <row r="132" spans="1:10" x14ac:dyDescent="0.25">
      <c r="A132" t="s">
        <v>34</v>
      </c>
    </row>
    <row r="134" spans="1:10" x14ac:dyDescent="0.25">
      <c r="A134" s="121" t="s">
        <v>322</v>
      </c>
      <c r="B134" s="121"/>
      <c r="C134" s="121"/>
      <c r="D134" s="121"/>
      <c r="F134" s="7" t="s">
        <v>29</v>
      </c>
      <c r="I134" s="1" t="s">
        <v>3</v>
      </c>
      <c r="J134" s="7" t="s">
        <v>323</v>
      </c>
    </row>
    <row r="135" spans="1:10" ht="75" x14ac:dyDescent="0.25">
      <c r="A135" s="64" t="s">
        <v>0</v>
      </c>
      <c r="B135" s="28" t="s">
        <v>324</v>
      </c>
      <c r="C135" s="28" t="s">
        <v>318</v>
      </c>
      <c r="D135" s="28" t="s">
        <v>58</v>
      </c>
    </row>
    <row r="136" spans="1:10" x14ac:dyDescent="0.25">
      <c r="A136" s="31">
        <v>1995</v>
      </c>
      <c r="B136" s="59">
        <f t="shared" ref="B136:B156" si="9">B57</f>
        <v>10558.449999999999</v>
      </c>
      <c r="C136" s="33">
        <f ca="1">C111</f>
        <v>29354000</v>
      </c>
      <c r="D136" s="56">
        <f ca="1">(B136/C136)*1000</f>
        <v>0.35969373850241876</v>
      </c>
    </row>
    <row r="137" spans="1:10" x14ac:dyDescent="0.25">
      <c r="A137" s="32">
        <v>1996</v>
      </c>
      <c r="B137" s="59">
        <f t="shared" si="9"/>
        <v>7741.6910000000007</v>
      </c>
      <c r="C137" s="33">
        <f t="shared" ref="C137:C156" si="10">C112</f>
        <v>29671900</v>
      </c>
      <c r="D137" s="56">
        <f>(B137/C137)*1000</f>
        <v>0.26090985073419631</v>
      </c>
    </row>
    <row r="138" spans="1:10" x14ac:dyDescent="0.25">
      <c r="A138" s="31">
        <v>1997</v>
      </c>
      <c r="B138" s="59">
        <f t="shared" si="9"/>
        <v>10670.385</v>
      </c>
      <c r="C138" s="33">
        <f t="shared" si="10"/>
        <v>29987200</v>
      </c>
      <c r="D138" s="56">
        <f t="shared" ref="D138:D156" si="11">(B138/C138)*1000</f>
        <v>0.35583132136378193</v>
      </c>
    </row>
    <row r="139" spans="1:10" x14ac:dyDescent="0.25">
      <c r="A139" s="32">
        <v>1998</v>
      </c>
      <c r="B139" s="59">
        <f t="shared" si="9"/>
        <v>11188.56</v>
      </c>
      <c r="C139" s="33">
        <f t="shared" si="10"/>
        <v>30247900</v>
      </c>
      <c r="D139" s="56">
        <f t="shared" si="11"/>
        <v>0.36989543075717651</v>
      </c>
    </row>
    <row r="140" spans="1:10" x14ac:dyDescent="0.25">
      <c r="A140" s="31">
        <v>1999</v>
      </c>
      <c r="B140" s="59">
        <f t="shared" si="9"/>
        <v>9114.6489999999994</v>
      </c>
      <c r="C140" s="33">
        <f t="shared" si="10"/>
        <v>30499200</v>
      </c>
      <c r="D140" s="56">
        <f t="shared" si="11"/>
        <v>0.29884878947644528</v>
      </c>
    </row>
    <row r="141" spans="1:10" x14ac:dyDescent="0.25">
      <c r="A141" s="32">
        <v>2000</v>
      </c>
      <c r="B141" s="59">
        <f t="shared" si="9"/>
        <v>10001.82</v>
      </c>
      <c r="C141" s="33">
        <f t="shared" si="10"/>
        <v>30769700</v>
      </c>
      <c r="D141" s="56">
        <f t="shared" si="11"/>
        <v>0.32505419292355792</v>
      </c>
    </row>
    <row r="142" spans="1:10" x14ac:dyDescent="0.25">
      <c r="A142" s="31">
        <v>2001</v>
      </c>
      <c r="B142" s="59">
        <f t="shared" si="9"/>
        <v>9561.5859999999993</v>
      </c>
      <c r="C142" s="33">
        <f t="shared" si="10"/>
        <v>31081900</v>
      </c>
      <c r="D142" s="56">
        <f t="shared" si="11"/>
        <v>0.30762553125774161</v>
      </c>
    </row>
    <row r="143" spans="1:10" x14ac:dyDescent="0.25">
      <c r="A143" s="32">
        <v>2002</v>
      </c>
      <c r="B143" s="59">
        <f t="shared" si="9"/>
        <v>6904.6670000000004</v>
      </c>
      <c r="C143" s="33">
        <f t="shared" si="10"/>
        <v>31362000</v>
      </c>
      <c r="D143" s="56">
        <f t="shared" si="11"/>
        <v>0.22016028952235189</v>
      </c>
    </row>
    <row r="144" spans="1:10" x14ac:dyDescent="0.25">
      <c r="A144" s="31">
        <v>2003</v>
      </c>
      <c r="B144" s="59">
        <f t="shared" si="9"/>
        <v>8528.17</v>
      </c>
      <c r="C144" s="33">
        <f t="shared" si="10"/>
        <v>31676000</v>
      </c>
      <c r="D144" s="56">
        <f t="shared" si="11"/>
        <v>0.26923127920191942</v>
      </c>
    </row>
    <row r="145" spans="1:4" x14ac:dyDescent="0.25">
      <c r="A145" s="32">
        <v>2004</v>
      </c>
      <c r="B145" s="59">
        <f t="shared" si="9"/>
        <v>9471.3109999999997</v>
      </c>
      <c r="C145" s="33">
        <f t="shared" si="10"/>
        <v>31995000</v>
      </c>
      <c r="D145" s="56">
        <f t="shared" si="11"/>
        <v>0.29602472261290824</v>
      </c>
    </row>
    <row r="146" spans="1:4" x14ac:dyDescent="0.25">
      <c r="A146" s="31">
        <v>2005</v>
      </c>
      <c r="B146" s="59">
        <f t="shared" si="9"/>
        <v>11803.847000000002</v>
      </c>
      <c r="C146" s="33">
        <f t="shared" si="10"/>
        <v>32312000</v>
      </c>
      <c r="D146" s="56">
        <f t="shared" si="11"/>
        <v>0.36530846125278538</v>
      </c>
    </row>
    <row r="147" spans="1:4" x14ac:dyDescent="0.25">
      <c r="A147" s="32">
        <v>2006</v>
      </c>
      <c r="B147" s="59">
        <f t="shared" si="9"/>
        <v>12761.485999999999</v>
      </c>
      <c r="C147" s="33">
        <f t="shared" si="10"/>
        <v>32570505</v>
      </c>
      <c r="D147" s="56">
        <f t="shared" si="11"/>
        <v>0.39181111867930812</v>
      </c>
    </row>
    <row r="148" spans="1:4" x14ac:dyDescent="0.25">
      <c r="A148" s="31">
        <v>2007</v>
      </c>
      <c r="B148" s="59">
        <f t="shared" si="9"/>
        <v>16178.739</v>
      </c>
      <c r="C148" s="33">
        <f t="shared" si="10"/>
        <v>32887928</v>
      </c>
      <c r="D148" s="56">
        <f t="shared" si="11"/>
        <v>0.49193549073690496</v>
      </c>
    </row>
    <row r="149" spans="1:4" x14ac:dyDescent="0.25">
      <c r="A149" s="32">
        <v>2008</v>
      </c>
      <c r="B149" s="59">
        <f t="shared" si="9"/>
        <v>23383.595999999998</v>
      </c>
      <c r="C149" s="33">
        <f t="shared" si="10"/>
        <v>33245773</v>
      </c>
      <c r="D149" s="56">
        <f t="shared" si="11"/>
        <v>0.70335546115892678</v>
      </c>
    </row>
    <row r="150" spans="1:4" x14ac:dyDescent="0.25">
      <c r="A150" s="31">
        <v>2009</v>
      </c>
      <c r="B150" s="59">
        <f t="shared" si="9"/>
        <v>20314.690999999999</v>
      </c>
      <c r="C150" s="33">
        <f t="shared" si="10"/>
        <v>33628571</v>
      </c>
      <c r="D150" s="56">
        <f t="shared" si="11"/>
        <v>0.60409022435119231</v>
      </c>
    </row>
    <row r="151" spans="1:4" x14ac:dyDescent="0.25">
      <c r="A151" s="32">
        <v>2010</v>
      </c>
      <c r="B151" s="59">
        <f t="shared" si="9"/>
        <v>36478.618999999999</v>
      </c>
      <c r="C151" s="33">
        <f t="shared" si="10"/>
        <v>34005274</v>
      </c>
      <c r="D151" s="56">
        <f t="shared" si="11"/>
        <v>1.0727341588248929</v>
      </c>
    </row>
    <row r="152" spans="1:4" x14ac:dyDescent="0.25">
      <c r="A152" s="31">
        <v>2011</v>
      </c>
      <c r="B152" s="59">
        <f t="shared" si="9"/>
        <v>36706.78</v>
      </c>
      <c r="C152" s="33">
        <f t="shared" si="10"/>
        <v>34342780</v>
      </c>
      <c r="D152" s="56">
        <f t="shared" si="11"/>
        <v>1.0688354291644415</v>
      </c>
    </row>
    <row r="153" spans="1:4" x14ac:dyDescent="0.25">
      <c r="A153" s="32">
        <v>2012</v>
      </c>
      <c r="B153" s="59">
        <f t="shared" si="9"/>
        <v>42086.826000000001</v>
      </c>
      <c r="C153" s="33">
        <f t="shared" si="10"/>
        <v>34751476</v>
      </c>
      <c r="D153" s="56">
        <f t="shared" si="11"/>
        <v>1.2110802430377348</v>
      </c>
    </row>
    <row r="154" spans="1:4" x14ac:dyDescent="0.25">
      <c r="A154" s="31">
        <v>2013</v>
      </c>
      <c r="B154" s="59">
        <f t="shared" si="9"/>
        <v>35988.948000000004</v>
      </c>
      <c r="C154" s="33">
        <f t="shared" si="10"/>
        <v>35155499</v>
      </c>
      <c r="D154" s="56">
        <f t="shared" si="11"/>
        <v>1.0237075002121292</v>
      </c>
    </row>
    <row r="155" spans="1:4" x14ac:dyDescent="0.25">
      <c r="A155" s="32">
        <v>2014</v>
      </c>
      <c r="B155" s="59">
        <f t="shared" si="9"/>
        <v>31574.284</v>
      </c>
      <c r="C155" s="33">
        <f t="shared" si="10"/>
        <v>35543658</v>
      </c>
      <c r="D155" s="56">
        <f t="shared" si="11"/>
        <v>0.88832398736224616</v>
      </c>
    </row>
    <row r="156" spans="1:4" x14ac:dyDescent="0.25">
      <c r="A156" s="31">
        <v>2015</v>
      </c>
      <c r="B156" s="59">
        <f t="shared" si="9"/>
        <v>31103.082000000002</v>
      </c>
      <c r="C156" s="33">
        <f t="shared" si="10"/>
        <v>35851774</v>
      </c>
      <c r="D156" s="56">
        <f t="shared" si="11"/>
        <v>0.86754652642851104</v>
      </c>
    </row>
    <row r="157" spans="1:4" x14ac:dyDescent="0.25">
      <c r="A157" t="s">
        <v>34</v>
      </c>
    </row>
  </sheetData>
  <mergeCells count="6">
    <mergeCell ref="A134:D134"/>
    <mergeCell ref="A4:D4"/>
    <mergeCell ref="A30:D30"/>
    <mergeCell ref="A55:D55"/>
    <mergeCell ref="A83:D83"/>
    <mergeCell ref="A109:D10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zoomScale="80" zoomScaleNormal="80" workbookViewId="0">
      <selection activeCell="G130" sqref="G130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11</v>
      </c>
    </row>
    <row r="4" spans="1:10" x14ac:dyDescent="0.25">
      <c r="A4" s="121" t="s">
        <v>12</v>
      </c>
      <c r="B4" s="121"/>
      <c r="C4" s="121"/>
      <c r="D4" s="121"/>
      <c r="F4" s="7" t="s">
        <v>25</v>
      </c>
      <c r="I4" s="1" t="s">
        <v>3</v>
      </c>
      <c r="J4" s="7" t="s">
        <v>315</v>
      </c>
    </row>
    <row r="5" spans="1:10" ht="60" x14ac:dyDescent="0.25">
      <c r="A5" s="65" t="s">
        <v>0</v>
      </c>
      <c r="B5" s="28" t="s">
        <v>327</v>
      </c>
      <c r="C5" s="28" t="s">
        <v>24</v>
      </c>
      <c r="D5" s="28" t="s">
        <v>17</v>
      </c>
    </row>
    <row r="6" spans="1:10" x14ac:dyDescent="0.25">
      <c r="A6" s="31">
        <v>1995</v>
      </c>
      <c r="B6" s="53">
        <f>'Export '!G2</f>
        <v>138.47300000000001</v>
      </c>
      <c r="C6" s="33">
        <v>37472184</v>
      </c>
      <c r="D6" s="57">
        <f>(B6*1000/C6)</f>
        <v>3.6953543994126415E-3</v>
      </c>
    </row>
    <row r="7" spans="1:10" x14ac:dyDescent="0.25">
      <c r="A7" s="32">
        <v>1996</v>
      </c>
      <c r="B7" s="53">
        <f>'Export '!G3</f>
        <v>25.736000000000001</v>
      </c>
      <c r="C7" s="34">
        <v>38068050</v>
      </c>
      <c r="D7" s="57">
        <f t="shared" ref="D7:D26" si="0">(B7*1000/C7)</f>
        <v>6.7605249021160786E-4</v>
      </c>
    </row>
    <row r="8" spans="1:10" x14ac:dyDescent="0.25">
      <c r="A8" s="31">
        <v>1997</v>
      </c>
      <c r="B8" s="53">
        <f>'Export '!G4</f>
        <v>22.826000000000001</v>
      </c>
      <c r="C8" s="33">
        <v>38635691</v>
      </c>
      <c r="D8" s="57">
        <f t="shared" si="0"/>
        <v>5.9080087373097586E-4</v>
      </c>
    </row>
    <row r="9" spans="1:10" x14ac:dyDescent="0.25">
      <c r="A9" s="32">
        <v>1998</v>
      </c>
      <c r="B9" s="53" t="str">
        <f>'Export '!G5</f>
        <v>..</v>
      </c>
      <c r="C9" s="34">
        <v>39184456</v>
      </c>
      <c r="D9" s="57" t="e">
        <f t="shared" si="0"/>
        <v>#VALUE!</v>
      </c>
    </row>
    <row r="10" spans="1:10" x14ac:dyDescent="0.25">
      <c r="A10" s="31">
        <v>1999</v>
      </c>
      <c r="B10" s="53">
        <f>'Export '!G6</f>
        <v>305.41500000000002</v>
      </c>
      <c r="C10" s="33">
        <v>39730798</v>
      </c>
      <c r="D10" s="57">
        <f t="shared" si="0"/>
        <v>7.6871096321800532E-3</v>
      </c>
    </row>
    <row r="11" spans="1:10" x14ac:dyDescent="0.25">
      <c r="A11" s="32">
        <v>2000</v>
      </c>
      <c r="B11" s="53">
        <f>'Export '!G7</f>
        <v>5</v>
      </c>
      <c r="C11" s="34">
        <v>40295563</v>
      </c>
      <c r="D11" s="57">
        <f t="shared" si="0"/>
        <v>1.240831403695737E-4</v>
      </c>
    </row>
    <row r="12" spans="1:10" x14ac:dyDescent="0.25">
      <c r="A12" s="31">
        <v>2001</v>
      </c>
      <c r="B12" s="53">
        <f>'Export '!G8</f>
        <v>31.073</v>
      </c>
      <c r="C12" s="33">
        <v>40813541</v>
      </c>
      <c r="D12" s="57">
        <f t="shared" si="0"/>
        <v>7.6134045806023059E-4</v>
      </c>
    </row>
    <row r="13" spans="1:10" x14ac:dyDescent="0.25">
      <c r="A13" s="32">
        <v>2002</v>
      </c>
      <c r="B13" s="53">
        <f>'Export '!G9</f>
        <v>57.89</v>
      </c>
      <c r="C13" s="34">
        <v>41328824</v>
      </c>
      <c r="D13" s="57">
        <f t="shared" si="0"/>
        <v>1.4007173298712782E-3</v>
      </c>
    </row>
    <row r="14" spans="1:10" x14ac:dyDescent="0.25">
      <c r="A14" s="31">
        <v>2003</v>
      </c>
      <c r="B14" s="53">
        <f>'Export '!G10</f>
        <v>118.14</v>
      </c>
      <c r="C14" s="33">
        <v>41848959</v>
      </c>
      <c r="D14" s="57">
        <f t="shared" si="0"/>
        <v>2.8230092891916381E-3</v>
      </c>
    </row>
    <row r="15" spans="1:10" x14ac:dyDescent="0.25">
      <c r="A15" s="32">
        <v>2004</v>
      </c>
      <c r="B15" s="53">
        <f>'Export '!G11</f>
        <v>43.838999999999999</v>
      </c>
      <c r="C15" s="34">
        <v>42368489</v>
      </c>
      <c r="D15" s="57">
        <f t="shared" si="0"/>
        <v>1.0347076573818811E-3</v>
      </c>
    </row>
    <row r="16" spans="1:10" x14ac:dyDescent="0.25">
      <c r="A16" s="31">
        <v>2005</v>
      </c>
      <c r="B16" s="53">
        <f>'Export '!G12</f>
        <v>99.183999999999997</v>
      </c>
      <c r="C16" s="33">
        <v>42888592</v>
      </c>
      <c r="D16" s="57">
        <f t="shared" si="0"/>
        <v>2.3125963193195991E-3</v>
      </c>
    </row>
    <row r="17" spans="1:10" x14ac:dyDescent="0.25">
      <c r="A17" s="32">
        <v>2006</v>
      </c>
      <c r="B17" s="53">
        <f>'Export '!G13</f>
        <v>127.009</v>
      </c>
      <c r="C17" s="34">
        <v>43405956</v>
      </c>
      <c r="D17" s="57">
        <f t="shared" si="0"/>
        <v>2.9260730946693123E-3</v>
      </c>
    </row>
    <row r="18" spans="1:10" x14ac:dyDescent="0.25">
      <c r="A18" s="31">
        <v>2007</v>
      </c>
      <c r="B18" s="53">
        <f>'Export '!G14</f>
        <v>39.838000000000001</v>
      </c>
      <c r="C18" s="33">
        <v>43926929</v>
      </c>
      <c r="D18" s="57">
        <f t="shared" si="0"/>
        <v>9.0691520911921706E-4</v>
      </c>
    </row>
    <row r="19" spans="1:10" x14ac:dyDescent="0.25">
      <c r="A19" s="32">
        <v>2008</v>
      </c>
      <c r="B19" s="53">
        <f>'Export '!G15</f>
        <v>65.822999999999993</v>
      </c>
      <c r="C19" s="34">
        <v>44451147</v>
      </c>
      <c r="D19" s="57">
        <f t="shared" si="0"/>
        <v>1.4807941851309259E-3</v>
      </c>
    </row>
    <row r="20" spans="1:10" x14ac:dyDescent="0.25">
      <c r="A20" s="31">
        <v>2009</v>
      </c>
      <c r="B20" s="53">
        <f>'Export '!G16</f>
        <v>64.28</v>
      </c>
      <c r="C20" s="33">
        <v>44978832</v>
      </c>
      <c r="D20" s="57">
        <f t="shared" si="0"/>
        <v>1.4291167009405669E-3</v>
      </c>
    </row>
    <row r="21" spans="1:10" x14ac:dyDescent="0.25">
      <c r="A21" s="32">
        <v>2010</v>
      </c>
      <c r="B21" s="53">
        <f>'Export '!G17</f>
        <v>16.800999999999998</v>
      </c>
      <c r="C21" s="34">
        <v>45509584</v>
      </c>
      <c r="D21" s="57">
        <f t="shared" si="0"/>
        <v>3.6917498520751144E-4</v>
      </c>
    </row>
    <row r="22" spans="1:10" x14ac:dyDescent="0.25">
      <c r="A22" s="31">
        <v>2011</v>
      </c>
      <c r="B22" s="53">
        <f>'Export '!G18</f>
        <v>24.05</v>
      </c>
      <c r="C22" s="33">
        <v>46044601</v>
      </c>
      <c r="D22" s="57">
        <f t="shared" si="0"/>
        <v>5.2231965263419271E-4</v>
      </c>
    </row>
    <row r="23" spans="1:10" x14ac:dyDescent="0.25">
      <c r="A23" s="32">
        <v>2012</v>
      </c>
      <c r="B23" s="53">
        <f>'Export '!G19</f>
        <v>93.474999999999994</v>
      </c>
      <c r="C23" s="34">
        <v>46581823</v>
      </c>
      <c r="D23" s="57">
        <f t="shared" si="0"/>
        <v>2.0066840235084833E-3</v>
      </c>
    </row>
    <row r="24" spans="1:10" x14ac:dyDescent="0.25">
      <c r="A24" s="31">
        <v>2013</v>
      </c>
      <c r="B24" s="53" t="str">
        <f>'Export '!G20</f>
        <v>..</v>
      </c>
      <c r="C24" s="33">
        <v>47121089</v>
      </c>
      <c r="D24" s="57" t="e">
        <f t="shared" si="0"/>
        <v>#VALUE!</v>
      </c>
    </row>
    <row r="25" spans="1:10" x14ac:dyDescent="0.25">
      <c r="A25" s="32">
        <v>2014</v>
      </c>
      <c r="B25" s="53">
        <f>'Export '!G21</f>
        <v>57.825000000000003</v>
      </c>
      <c r="C25" s="34">
        <v>47661787</v>
      </c>
      <c r="D25" s="57">
        <f t="shared" si="0"/>
        <v>1.2132360878537769E-3</v>
      </c>
    </row>
    <row r="26" spans="1:10" x14ac:dyDescent="0.25">
      <c r="A26" s="31">
        <v>2015</v>
      </c>
      <c r="B26" s="53">
        <f>'Export '!G22</f>
        <v>74.248999999999995</v>
      </c>
      <c r="C26" s="33">
        <v>48203405</v>
      </c>
      <c r="D26" s="57">
        <f t="shared" si="0"/>
        <v>1.540326871099666E-3</v>
      </c>
    </row>
    <row r="27" spans="1:10" x14ac:dyDescent="0.25">
      <c r="A27" t="s">
        <v>39</v>
      </c>
    </row>
    <row r="30" spans="1:10" x14ac:dyDescent="0.25">
      <c r="A30" s="121" t="s">
        <v>13</v>
      </c>
      <c r="B30" s="121"/>
      <c r="C30" s="121"/>
      <c r="D30" s="121"/>
      <c r="F30" s="7" t="s">
        <v>26</v>
      </c>
      <c r="I30" s="1" t="s">
        <v>3</v>
      </c>
      <c r="J30" s="7" t="s">
        <v>27</v>
      </c>
    </row>
    <row r="31" spans="1:10" ht="60" x14ac:dyDescent="0.25">
      <c r="A31" s="65" t="s">
        <v>0</v>
      </c>
      <c r="B31" s="28" t="s">
        <v>14</v>
      </c>
      <c r="C31" s="28" t="s">
        <v>24</v>
      </c>
      <c r="D31" s="28" t="s">
        <v>57</v>
      </c>
    </row>
    <row r="32" spans="1:10" x14ac:dyDescent="0.25">
      <c r="A32" s="31">
        <v>1995</v>
      </c>
      <c r="B32" s="53">
        <f>'Import '!G2</f>
        <v>10374.094999999999</v>
      </c>
      <c r="C32" s="33">
        <v>37472184</v>
      </c>
      <c r="D32" s="56">
        <f>(B32/C32)*1000</f>
        <v>0.27684788802275306</v>
      </c>
    </row>
    <row r="33" spans="1:4" x14ac:dyDescent="0.25">
      <c r="A33" s="32">
        <v>1996</v>
      </c>
      <c r="B33" s="53">
        <f>'Import '!G3</f>
        <v>3567.8919999999998</v>
      </c>
      <c r="C33" s="34">
        <v>38068050</v>
      </c>
      <c r="D33" s="56">
        <f t="shared" ref="D33:D52" si="1">(B33/C33)*1000</f>
        <v>9.372405468627891E-2</v>
      </c>
    </row>
    <row r="34" spans="1:4" x14ac:dyDescent="0.25">
      <c r="A34" s="31">
        <v>1997</v>
      </c>
      <c r="B34" s="53">
        <f>'Import '!G4</f>
        <v>14790.216</v>
      </c>
      <c r="C34" s="33">
        <v>38635691</v>
      </c>
      <c r="D34" s="56">
        <f t="shared" si="1"/>
        <v>0.38281225512441336</v>
      </c>
    </row>
    <row r="35" spans="1:4" x14ac:dyDescent="0.25">
      <c r="A35" s="32">
        <v>1998</v>
      </c>
      <c r="B35" s="53">
        <f>'Import '!G5</f>
        <v>11740.572</v>
      </c>
      <c r="C35" s="34">
        <v>39184456</v>
      </c>
      <c r="D35" s="56">
        <f t="shared" si="1"/>
        <v>0.29962319752505939</v>
      </c>
    </row>
    <row r="36" spans="1:4" x14ac:dyDescent="0.25">
      <c r="A36" s="31">
        <v>1999</v>
      </c>
      <c r="B36" s="53">
        <f>'Import '!G6</f>
        <v>1849.26</v>
      </c>
      <c r="C36" s="33">
        <v>39730798</v>
      </c>
      <c r="D36" s="56">
        <f t="shared" si="1"/>
        <v>4.6544748484538365E-2</v>
      </c>
    </row>
    <row r="37" spans="1:4" x14ac:dyDescent="0.25">
      <c r="A37" s="32">
        <v>2000</v>
      </c>
      <c r="B37" s="53">
        <f>'Import '!G7</f>
        <v>3398.9490000000001</v>
      </c>
      <c r="C37" s="34">
        <v>40295563</v>
      </c>
      <c r="D37" s="56">
        <f t="shared" si="1"/>
        <v>8.4350453175204426E-2</v>
      </c>
    </row>
    <row r="38" spans="1:4" x14ac:dyDescent="0.25">
      <c r="A38" s="31">
        <v>2001</v>
      </c>
      <c r="B38" s="53">
        <f>'Import '!G8</f>
        <v>2569.8530000000001</v>
      </c>
      <c r="C38" s="33">
        <v>40813541</v>
      </c>
      <c r="D38" s="56">
        <f t="shared" si="1"/>
        <v>6.2965695625380805E-2</v>
      </c>
    </row>
    <row r="39" spans="1:4" x14ac:dyDescent="0.25">
      <c r="A39" s="32">
        <v>2002</v>
      </c>
      <c r="B39" s="53">
        <f>'Import '!G9</f>
        <v>4528.085</v>
      </c>
      <c r="C39" s="34">
        <v>41328824</v>
      </c>
      <c r="D39" s="56">
        <f t="shared" si="1"/>
        <v>0.10956239645241296</v>
      </c>
    </row>
    <row r="40" spans="1:4" x14ac:dyDescent="0.25">
      <c r="A40" s="31">
        <v>2003</v>
      </c>
      <c r="B40" s="53">
        <f>'Import '!G10</f>
        <v>10719.723</v>
      </c>
      <c r="C40" s="33">
        <v>41848959</v>
      </c>
      <c r="D40" s="56">
        <f t="shared" si="1"/>
        <v>0.25615267992687707</v>
      </c>
    </row>
    <row r="41" spans="1:4" x14ac:dyDescent="0.25">
      <c r="A41" s="32">
        <v>2004</v>
      </c>
      <c r="B41" s="53">
        <f>'Import '!G11</f>
        <v>20969.521000000001</v>
      </c>
      <c r="C41" s="34">
        <v>42368489</v>
      </c>
      <c r="D41" s="56">
        <f t="shared" si="1"/>
        <v>0.49493200005315269</v>
      </c>
    </row>
    <row r="42" spans="1:4" x14ac:dyDescent="0.25">
      <c r="A42" s="31">
        <v>2005</v>
      </c>
      <c r="B42" s="53">
        <f>'Import '!G12</f>
        <v>40309.777000000002</v>
      </c>
      <c r="C42" s="33">
        <v>42888592</v>
      </c>
      <c r="D42" s="56">
        <f t="shared" si="1"/>
        <v>0.93987177289475954</v>
      </c>
    </row>
    <row r="43" spans="1:4" x14ac:dyDescent="0.25">
      <c r="A43" s="32">
        <v>2006</v>
      </c>
      <c r="B43" s="53">
        <f>'Import '!G13</f>
        <v>62432.252999999997</v>
      </c>
      <c r="C43" s="34">
        <v>43405956</v>
      </c>
      <c r="D43" s="56">
        <f t="shared" si="1"/>
        <v>1.4383337853450342</v>
      </c>
    </row>
    <row r="44" spans="1:4" x14ac:dyDescent="0.25">
      <c r="A44" s="31">
        <v>2007</v>
      </c>
      <c r="B44" s="53">
        <f>'Import '!G14</f>
        <v>64757.203000000001</v>
      </c>
      <c r="C44" s="33">
        <v>43926929</v>
      </c>
      <c r="D44" s="56">
        <f t="shared" si="1"/>
        <v>1.474202828975365</v>
      </c>
    </row>
    <row r="45" spans="1:4" x14ac:dyDescent="0.25">
      <c r="A45" s="32">
        <v>2008</v>
      </c>
      <c r="B45" s="53">
        <f>'Import '!G15</f>
        <v>81024.490000000005</v>
      </c>
      <c r="C45" s="34">
        <v>44451147</v>
      </c>
      <c r="D45" s="56">
        <f t="shared" si="1"/>
        <v>1.8227761366877664</v>
      </c>
    </row>
    <row r="46" spans="1:4" x14ac:dyDescent="0.25">
      <c r="A46" s="31">
        <v>2009</v>
      </c>
      <c r="B46" s="53">
        <f>'Import '!G16</f>
        <v>65946.716</v>
      </c>
      <c r="C46" s="33">
        <v>44978832</v>
      </c>
      <c r="D46" s="56">
        <f t="shared" si="1"/>
        <v>1.4661722652113331</v>
      </c>
    </row>
    <row r="47" spans="1:4" x14ac:dyDescent="0.25">
      <c r="A47" s="32">
        <v>2010</v>
      </c>
      <c r="B47" s="53">
        <f>'Import '!G17</f>
        <v>26388.159</v>
      </c>
      <c r="C47" s="34">
        <v>45509584</v>
      </c>
      <c r="D47" s="56">
        <f t="shared" si="1"/>
        <v>0.57983740304020359</v>
      </c>
    </row>
    <row r="48" spans="1:4" x14ac:dyDescent="0.25">
      <c r="A48" s="31">
        <v>2011</v>
      </c>
      <c r="B48" s="53">
        <f>'Import '!G18</f>
        <v>44890.239000000001</v>
      </c>
      <c r="C48" s="33">
        <v>46044601</v>
      </c>
      <c r="D48" s="56">
        <f t="shared" si="1"/>
        <v>0.97492948196032803</v>
      </c>
    </row>
    <row r="49" spans="1:10" x14ac:dyDescent="0.25">
      <c r="A49" s="32">
        <v>2012</v>
      </c>
      <c r="B49" s="53">
        <f>'Import '!G19</f>
        <v>99174.862999999998</v>
      </c>
      <c r="C49" s="34">
        <v>46581823</v>
      </c>
      <c r="D49" s="56">
        <f t="shared" si="1"/>
        <v>2.129046409368736</v>
      </c>
    </row>
    <row r="50" spans="1:10" x14ac:dyDescent="0.25">
      <c r="A50" s="31">
        <v>2013</v>
      </c>
      <c r="B50" s="53">
        <f>'Import '!G20</f>
        <v>69758.009000000005</v>
      </c>
      <c r="C50" s="33">
        <v>47121089</v>
      </c>
      <c r="D50" s="56">
        <f t="shared" si="1"/>
        <v>1.4803989143799288</v>
      </c>
    </row>
    <row r="51" spans="1:10" x14ac:dyDescent="0.25">
      <c r="A51" s="32">
        <v>2014</v>
      </c>
      <c r="B51" s="53">
        <f>'Import '!G21</f>
        <v>50348.434000000001</v>
      </c>
      <c r="C51" s="34">
        <v>47661787</v>
      </c>
      <c r="D51" s="56">
        <f t="shared" si="1"/>
        <v>1.0563689943056478</v>
      </c>
    </row>
    <row r="52" spans="1:10" x14ac:dyDescent="0.25">
      <c r="A52" s="31">
        <v>2015</v>
      </c>
      <c r="B52" s="53">
        <f>'Import '!G22</f>
        <v>19787.287</v>
      </c>
      <c r="C52" s="33">
        <v>48203405</v>
      </c>
      <c r="D52" s="56">
        <f t="shared" si="1"/>
        <v>0.4104956278503562</v>
      </c>
    </row>
    <row r="53" spans="1:10" x14ac:dyDescent="0.25">
      <c r="A53" t="s">
        <v>39</v>
      </c>
    </row>
    <row r="55" spans="1:10" x14ac:dyDescent="0.25">
      <c r="A55" s="121" t="s">
        <v>22</v>
      </c>
      <c r="B55" s="121"/>
      <c r="C55" s="121"/>
      <c r="D55" s="121"/>
      <c r="F55" s="7" t="s">
        <v>29</v>
      </c>
      <c r="I55" s="1" t="s">
        <v>3</v>
      </c>
      <c r="J55" s="7" t="s">
        <v>28</v>
      </c>
    </row>
    <row r="56" spans="1:10" ht="75" x14ac:dyDescent="0.25">
      <c r="A56" s="65" t="s">
        <v>0</v>
      </c>
      <c r="B56" s="28" t="s">
        <v>23</v>
      </c>
      <c r="C56" s="28" t="s">
        <v>24</v>
      </c>
      <c r="D56" s="28" t="s">
        <v>58</v>
      </c>
    </row>
    <row r="57" spans="1:10" x14ac:dyDescent="0.25">
      <c r="A57" s="31">
        <v>1995</v>
      </c>
      <c r="B57" s="53">
        <f>B6+B32</f>
        <v>10512.567999999999</v>
      </c>
      <c r="C57" s="33">
        <v>37472184</v>
      </c>
      <c r="D57" s="29">
        <f t="shared" ref="D57:D77" si="2">(B57/C57)*1000</f>
        <v>0.28054324242216566</v>
      </c>
    </row>
    <row r="58" spans="1:10" x14ac:dyDescent="0.25">
      <c r="A58" s="32">
        <v>1996</v>
      </c>
      <c r="B58" s="53">
        <f t="shared" ref="B58:B77" si="3">B7+B33</f>
        <v>3593.6279999999997</v>
      </c>
      <c r="C58" s="34">
        <v>38068050</v>
      </c>
      <c r="D58" s="29">
        <f t="shared" si="2"/>
        <v>9.4400107176490514E-2</v>
      </c>
    </row>
    <row r="59" spans="1:10" x14ac:dyDescent="0.25">
      <c r="A59" s="31">
        <v>1997</v>
      </c>
      <c r="B59" s="53">
        <f t="shared" si="3"/>
        <v>14813.041999999999</v>
      </c>
      <c r="C59" s="33">
        <v>38635691</v>
      </c>
      <c r="D59" s="29">
        <f t="shared" si="2"/>
        <v>0.38340305599814434</v>
      </c>
    </row>
    <row r="60" spans="1:10" x14ac:dyDescent="0.25">
      <c r="A60" s="32">
        <v>1998</v>
      </c>
      <c r="B60" s="53" t="e">
        <f t="shared" si="3"/>
        <v>#VALUE!</v>
      </c>
      <c r="C60" s="34">
        <v>39184456</v>
      </c>
      <c r="D60" s="29" t="e">
        <f t="shared" si="2"/>
        <v>#VALUE!</v>
      </c>
    </row>
    <row r="61" spans="1:10" x14ac:dyDescent="0.25">
      <c r="A61" s="31">
        <v>1999</v>
      </c>
      <c r="B61" s="53">
        <f t="shared" si="3"/>
        <v>2154.6750000000002</v>
      </c>
      <c r="C61" s="33">
        <v>39730798</v>
      </c>
      <c r="D61" s="29">
        <f t="shared" si="2"/>
        <v>5.4231858116718427E-2</v>
      </c>
    </row>
    <row r="62" spans="1:10" x14ac:dyDescent="0.25">
      <c r="A62" s="32">
        <v>2000</v>
      </c>
      <c r="B62" s="53">
        <f t="shared" si="3"/>
        <v>3403.9490000000001</v>
      </c>
      <c r="C62" s="34">
        <v>40295563</v>
      </c>
      <c r="D62" s="29">
        <f t="shared" si="2"/>
        <v>8.4474536315574E-2</v>
      </c>
    </row>
    <row r="63" spans="1:10" x14ac:dyDescent="0.25">
      <c r="A63" s="31">
        <v>2001</v>
      </c>
      <c r="B63" s="53">
        <f t="shared" si="3"/>
        <v>2600.9259999999999</v>
      </c>
      <c r="C63" s="33">
        <v>40813541</v>
      </c>
      <c r="D63" s="29">
        <f t="shared" si="2"/>
        <v>6.3727036083441033E-2</v>
      </c>
    </row>
    <row r="64" spans="1:10" x14ac:dyDescent="0.25">
      <c r="A64" s="32">
        <v>2002</v>
      </c>
      <c r="B64" s="53">
        <f t="shared" si="3"/>
        <v>4585.9750000000004</v>
      </c>
      <c r="C64" s="34">
        <v>41328824</v>
      </c>
      <c r="D64" s="29">
        <f t="shared" si="2"/>
        <v>0.11096311378228425</v>
      </c>
    </row>
    <row r="65" spans="1:4" x14ac:dyDescent="0.25">
      <c r="A65" s="31">
        <v>2003</v>
      </c>
      <c r="B65" s="53">
        <f t="shared" si="3"/>
        <v>10837.862999999999</v>
      </c>
      <c r="C65" s="33">
        <v>41848959</v>
      </c>
      <c r="D65" s="29">
        <f t="shared" si="2"/>
        <v>0.25897568921606867</v>
      </c>
    </row>
    <row r="66" spans="1:4" x14ac:dyDescent="0.25">
      <c r="A66" s="32">
        <v>2004</v>
      </c>
      <c r="B66" s="53">
        <f t="shared" si="3"/>
        <v>21013.360000000001</v>
      </c>
      <c r="C66" s="34">
        <v>42368489</v>
      </c>
      <c r="D66" s="29">
        <f t="shared" si="2"/>
        <v>0.49596670771053464</v>
      </c>
    </row>
    <row r="67" spans="1:4" x14ac:dyDescent="0.25">
      <c r="A67" s="31">
        <v>2005</v>
      </c>
      <c r="B67" s="53">
        <f t="shared" si="3"/>
        <v>40408.961000000003</v>
      </c>
      <c r="C67" s="33">
        <v>42888592</v>
      </c>
      <c r="D67" s="29">
        <f t="shared" si="2"/>
        <v>0.94218436921407922</v>
      </c>
    </row>
    <row r="68" spans="1:4" x14ac:dyDescent="0.25">
      <c r="A68" s="32">
        <v>2006</v>
      </c>
      <c r="B68" s="53">
        <f t="shared" si="3"/>
        <v>62559.261999999995</v>
      </c>
      <c r="C68" s="34">
        <v>43405956</v>
      </c>
      <c r="D68" s="29">
        <f t="shared" si="2"/>
        <v>1.4412598584397036</v>
      </c>
    </row>
    <row r="69" spans="1:4" x14ac:dyDescent="0.25">
      <c r="A69" s="31">
        <v>2007</v>
      </c>
      <c r="B69" s="53">
        <f t="shared" si="3"/>
        <v>64797.041000000005</v>
      </c>
      <c r="C69" s="33">
        <v>43926929</v>
      </c>
      <c r="D69" s="29">
        <f t="shared" si="2"/>
        <v>1.4751097441844843</v>
      </c>
    </row>
    <row r="70" spans="1:4" x14ac:dyDescent="0.25">
      <c r="A70" s="32">
        <v>2008</v>
      </c>
      <c r="B70" s="53">
        <f t="shared" si="3"/>
        <v>81090.313000000009</v>
      </c>
      <c r="C70" s="34">
        <v>44451147</v>
      </c>
      <c r="D70" s="29">
        <f t="shared" si="2"/>
        <v>1.8242569308728978</v>
      </c>
    </row>
    <row r="71" spans="1:4" x14ac:dyDescent="0.25">
      <c r="A71" s="31">
        <v>2009</v>
      </c>
      <c r="B71" s="53">
        <f t="shared" si="3"/>
        <v>66010.995999999999</v>
      </c>
      <c r="C71" s="33">
        <v>44978832</v>
      </c>
      <c r="D71" s="29">
        <f t="shared" si="2"/>
        <v>1.4676013819122737</v>
      </c>
    </row>
    <row r="72" spans="1:4" x14ac:dyDescent="0.25">
      <c r="A72" s="32">
        <v>2010</v>
      </c>
      <c r="B72" s="53">
        <f t="shared" si="3"/>
        <v>26404.959999999999</v>
      </c>
      <c r="C72" s="34">
        <v>45509584</v>
      </c>
      <c r="D72" s="29">
        <f t="shared" si="2"/>
        <v>0.58020657802541109</v>
      </c>
    </row>
    <row r="73" spans="1:4" x14ac:dyDescent="0.25">
      <c r="A73" s="31">
        <v>2011</v>
      </c>
      <c r="B73" s="53">
        <f t="shared" si="3"/>
        <v>44914.289000000004</v>
      </c>
      <c r="C73" s="33">
        <v>46044601</v>
      </c>
      <c r="D73" s="29">
        <f t="shared" si="2"/>
        <v>0.9754518016129623</v>
      </c>
    </row>
    <row r="74" spans="1:4" x14ac:dyDescent="0.25">
      <c r="A74" s="32">
        <v>2012</v>
      </c>
      <c r="B74" s="53">
        <f t="shared" si="3"/>
        <v>99268.338000000003</v>
      </c>
      <c r="C74" s="34">
        <v>46581823</v>
      </c>
      <c r="D74" s="29">
        <f t="shared" si="2"/>
        <v>2.1310530933922442</v>
      </c>
    </row>
    <row r="75" spans="1:4" x14ac:dyDescent="0.25">
      <c r="A75" s="31">
        <v>2013</v>
      </c>
      <c r="B75" s="53" t="e">
        <f t="shared" si="3"/>
        <v>#VALUE!</v>
      </c>
      <c r="C75" s="33">
        <v>47121089</v>
      </c>
      <c r="D75" s="29" t="e">
        <f t="shared" si="2"/>
        <v>#VALUE!</v>
      </c>
    </row>
    <row r="76" spans="1:4" x14ac:dyDescent="0.25">
      <c r="A76" s="32">
        <v>2014</v>
      </c>
      <c r="B76" s="53">
        <f t="shared" si="3"/>
        <v>50406.258999999998</v>
      </c>
      <c r="C76" s="34">
        <v>47661787</v>
      </c>
      <c r="D76" s="29">
        <f t="shared" si="2"/>
        <v>1.0575822303935016</v>
      </c>
    </row>
    <row r="77" spans="1:4" x14ac:dyDescent="0.25">
      <c r="A77" s="31">
        <v>2015</v>
      </c>
      <c r="B77" s="53">
        <f t="shared" si="3"/>
        <v>19861.536</v>
      </c>
      <c r="C77" s="33">
        <v>48203405</v>
      </c>
      <c r="D77" s="29">
        <f t="shared" si="2"/>
        <v>0.41203595472145588</v>
      </c>
    </row>
    <row r="78" spans="1:4" x14ac:dyDescent="0.25">
      <c r="A78" t="s">
        <v>39</v>
      </c>
    </row>
    <row r="83" spans="1:10" x14ac:dyDescent="0.25">
      <c r="A83" s="121" t="s">
        <v>316</v>
      </c>
      <c r="B83" s="121"/>
      <c r="C83" s="121"/>
      <c r="D83" s="121"/>
      <c r="F83" s="7" t="s">
        <v>25</v>
      </c>
      <c r="I83" s="1" t="s">
        <v>3</v>
      </c>
      <c r="J83" s="7" t="s">
        <v>317</v>
      </c>
    </row>
    <row r="84" spans="1:10" ht="60" x14ac:dyDescent="0.25">
      <c r="A84" s="65" t="s">
        <v>0</v>
      </c>
      <c r="B84" s="28" t="s">
        <v>1</v>
      </c>
      <c r="C84" s="28" t="s">
        <v>318</v>
      </c>
      <c r="D84" s="28" t="s">
        <v>17</v>
      </c>
    </row>
    <row r="85" spans="1:10" x14ac:dyDescent="0.25">
      <c r="A85" s="31">
        <v>1995</v>
      </c>
      <c r="B85" s="53">
        <f t="shared" ref="B85:B105" si="4">B32</f>
        <v>10374.094999999999</v>
      </c>
      <c r="C85" s="33">
        <f ca="1">' Per Cápita 2'!C136</f>
        <v>29354000</v>
      </c>
      <c r="D85" s="29">
        <f ca="1">(B85/C85)*1000</f>
        <v>0.35341333378755874</v>
      </c>
    </row>
    <row r="86" spans="1:10" x14ac:dyDescent="0.25">
      <c r="A86" s="32">
        <v>1996</v>
      </c>
      <c r="B86" s="53">
        <f t="shared" si="4"/>
        <v>3567.8919999999998</v>
      </c>
      <c r="C86" s="33">
        <f>' Per Cápita 1'!C84</f>
        <v>29671900</v>
      </c>
      <c r="D86" s="29">
        <f t="shared" ref="D86:D105" si="5">(B86/C86)*1000</f>
        <v>0.12024481074686824</v>
      </c>
    </row>
    <row r="87" spans="1:10" x14ac:dyDescent="0.25">
      <c r="A87" s="31">
        <v>1997</v>
      </c>
      <c r="B87" s="53">
        <f t="shared" si="4"/>
        <v>14790.216</v>
      </c>
      <c r="C87" s="33">
        <f>' Per Cápita 1'!C85</f>
        <v>29987200</v>
      </c>
      <c r="D87" s="29">
        <f t="shared" si="5"/>
        <v>0.49321763952619785</v>
      </c>
    </row>
    <row r="88" spans="1:10" x14ac:dyDescent="0.25">
      <c r="A88" s="32">
        <v>1998</v>
      </c>
      <c r="B88" s="53">
        <f t="shared" si="4"/>
        <v>11740.572</v>
      </c>
      <c r="C88" s="33">
        <f>' Per Cápita 1'!C86</f>
        <v>30247900</v>
      </c>
      <c r="D88" s="29">
        <f t="shared" si="5"/>
        <v>0.38814502824989505</v>
      </c>
    </row>
    <row r="89" spans="1:10" x14ac:dyDescent="0.25">
      <c r="A89" s="31">
        <v>1999</v>
      </c>
      <c r="B89" s="53">
        <f t="shared" si="4"/>
        <v>1849.26</v>
      </c>
      <c r="C89" s="33">
        <f>' Per Cápita 1'!C87</f>
        <v>30499200</v>
      </c>
      <c r="D89" s="29">
        <f t="shared" si="5"/>
        <v>6.0633065785332077E-2</v>
      </c>
    </row>
    <row r="90" spans="1:10" x14ac:dyDescent="0.25">
      <c r="A90" s="32">
        <v>2000</v>
      </c>
      <c r="B90" s="53">
        <f t="shared" si="4"/>
        <v>3398.9490000000001</v>
      </c>
      <c r="C90" s="33">
        <f>' Per Cápita 1'!C88</f>
        <v>30769700</v>
      </c>
      <c r="D90" s="29">
        <f t="shared" si="5"/>
        <v>0.1104641579215917</v>
      </c>
    </row>
    <row r="91" spans="1:10" x14ac:dyDescent="0.25">
      <c r="A91" s="31">
        <v>2001</v>
      </c>
      <c r="B91" s="53">
        <f t="shared" si="4"/>
        <v>2569.8530000000001</v>
      </c>
      <c r="C91" s="33">
        <f>' Per Cápita 1'!C89</f>
        <v>31081900</v>
      </c>
      <c r="D91" s="29">
        <f t="shared" si="5"/>
        <v>8.268004851698256E-2</v>
      </c>
    </row>
    <row r="92" spans="1:10" x14ac:dyDescent="0.25">
      <c r="A92" s="32">
        <v>2002</v>
      </c>
      <c r="B92" s="53">
        <f t="shared" si="4"/>
        <v>4528.085</v>
      </c>
      <c r="C92" s="33">
        <f>' Per Cápita 1'!C90</f>
        <v>31362000</v>
      </c>
      <c r="D92" s="29">
        <f t="shared" si="5"/>
        <v>0.14438125757285888</v>
      </c>
    </row>
    <row r="93" spans="1:10" x14ac:dyDescent="0.25">
      <c r="A93" s="31">
        <v>2003</v>
      </c>
      <c r="B93" s="53">
        <f t="shared" si="4"/>
        <v>10719.723</v>
      </c>
      <c r="C93" s="33">
        <f>' Per Cápita 1'!C91</f>
        <v>31676000</v>
      </c>
      <c r="D93" s="29">
        <f t="shared" si="5"/>
        <v>0.33841782422022981</v>
      </c>
    </row>
    <row r="94" spans="1:10" x14ac:dyDescent="0.25">
      <c r="A94" s="32">
        <v>2004</v>
      </c>
      <c r="B94" s="53">
        <f t="shared" si="4"/>
        <v>20969.521000000001</v>
      </c>
      <c r="C94" s="33">
        <f>' Per Cápita 1'!C92</f>
        <v>31995000</v>
      </c>
      <c r="D94" s="29">
        <f t="shared" si="5"/>
        <v>0.65539993749023284</v>
      </c>
    </row>
    <row r="95" spans="1:10" x14ac:dyDescent="0.25">
      <c r="A95" s="31">
        <v>2005</v>
      </c>
      <c r="B95" s="53">
        <f t="shared" si="4"/>
        <v>40309.777000000002</v>
      </c>
      <c r="C95" s="33">
        <f>' Per Cápita 1'!C93</f>
        <v>32312000</v>
      </c>
      <c r="D95" s="29">
        <f t="shared" si="5"/>
        <v>1.2475172381777668</v>
      </c>
    </row>
    <row r="96" spans="1:10" x14ac:dyDescent="0.25">
      <c r="A96" s="32">
        <v>2006</v>
      </c>
      <c r="B96" s="53">
        <f t="shared" si="4"/>
        <v>62432.252999999997</v>
      </c>
      <c r="C96" s="33">
        <f>' Per Cápita 1'!C94</f>
        <v>32570505</v>
      </c>
      <c r="D96" s="29">
        <f t="shared" si="5"/>
        <v>1.9168340497023302</v>
      </c>
    </row>
    <row r="97" spans="1:10" x14ac:dyDescent="0.25">
      <c r="A97" s="31">
        <v>2007</v>
      </c>
      <c r="B97" s="53">
        <f t="shared" si="4"/>
        <v>64757.203000000001</v>
      </c>
      <c r="C97" s="33">
        <f>' Per Cápita 1'!C95</f>
        <v>32887928</v>
      </c>
      <c r="D97" s="29">
        <f t="shared" si="5"/>
        <v>1.9690265376401945</v>
      </c>
    </row>
    <row r="98" spans="1:10" x14ac:dyDescent="0.25">
      <c r="A98" s="32">
        <v>2008</v>
      </c>
      <c r="B98" s="53">
        <f t="shared" si="4"/>
        <v>81024.490000000005</v>
      </c>
      <c r="C98" s="33">
        <f>' Per Cápita 1'!C96</f>
        <v>33245773</v>
      </c>
      <c r="D98" s="29">
        <f t="shared" si="5"/>
        <v>2.4371365947785302</v>
      </c>
    </row>
    <row r="99" spans="1:10" x14ac:dyDescent="0.25">
      <c r="A99" s="31">
        <v>2009</v>
      </c>
      <c r="B99" s="53">
        <f t="shared" si="4"/>
        <v>65946.716</v>
      </c>
      <c r="C99" s="33">
        <f>' Per Cápita 1'!C97</f>
        <v>33628571</v>
      </c>
      <c r="D99" s="29">
        <f t="shared" si="5"/>
        <v>1.9610323614405143</v>
      </c>
    </row>
    <row r="100" spans="1:10" x14ac:dyDescent="0.25">
      <c r="A100" s="32">
        <v>2010</v>
      </c>
      <c r="B100" s="53">
        <f t="shared" si="4"/>
        <v>26388.159</v>
      </c>
      <c r="C100" s="33">
        <f>' Per Cápita 1'!C98</f>
        <v>34005274</v>
      </c>
      <c r="D100" s="29">
        <f t="shared" si="5"/>
        <v>0.77600195193251498</v>
      </c>
    </row>
    <row r="101" spans="1:10" x14ac:dyDescent="0.25">
      <c r="A101" s="31">
        <v>2011</v>
      </c>
      <c r="B101" s="53">
        <f t="shared" si="4"/>
        <v>44890.239000000001</v>
      </c>
      <c r="C101" s="33">
        <f>' Per Cápita 1'!C99</f>
        <v>34342780</v>
      </c>
      <c r="D101" s="29">
        <f t="shared" si="5"/>
        <v>1.3071230401266294</v>
      </c>
    </row>
    <row r="102" spans="1:10" x14ac:dyDescent="0.25">
      <c r="A102" s="32">
        <v>2012</v>
      </c>
      <c r="B102" s="53">
        <f t="shared" si="4"/>
        <v>99174.862999999998</v>
      </c>
      <c r="C102" s="33">
        <f>' Per Cápita 1'!C100</f>
        <v>34751476</v>
      </c>
      <c r="D102" s="29">
        <f t="shared" si="5"/>
        <v>2.8538316760991678</v>
      </c>
    </row>
    <row r="103" spans="1:10" x14ac:dyDescent="0.25">
      <c r="A103" s="31">
        <v>2013</v>
      </c>
      <c r="B103" s="53">
        <f t="shared" si="4"/>
        <v>69758.009000000005</v>
      </c>
      <c r="C103" s="33">
        <f>' Per Cápita 1'!C101</f>
        <v>35155499</v>
      </c>
      <c r="D103" s="29">
        <f t="shared" si="5"/>
        <v>1.9842701990945999</v>
      </c>
    </row>
    <row r="104" spans="1:10" x14ac:dyDescent="0.25">
      <c r="A104" s="32">
        <v>2014</v>
      </c>
      <c r="B104" s="53">
        <f t="shared" si="4"/>
        <v>50348.434000000001</v>
      </c>
      <c r="C104" s="33">
        <f>' Per Cápita 1'!C102</f>
        <v>35543658</v>
      </c>
      <c r="D104" s="29">
        <f t="shared" si="5"/>
        <v>1.4165237016403884</v>
      </c>
    </row>
    <row r="105" spans="1:10" x14ac:dyDescent="0.25">
      <c r="A105" s="31">
        <v>2015</v>
      </c>
      <c r="B105" s="53">
        <f t="shared" si="4"/>
        <v>19787.287</v>
      </c>
      <c r="C105" s="33">
        <f>' Per Cápita 1'!C103</f>
        <v>35851774</v>
      </c>
      <c r="D105" s="29">
        <f t="shared" si="5"/>
        <v>0.55191932761820939</v>
      </c>
    </row>
    <row r="106" spans="1:10" x14ac:dyDescent="0.25">
      <c r="A106" t="s">
        <v>34</v>
      </c>
    </row>
    <row r="109" spans="1:10" x14ac:dyDescent="0.25">
      <c r="A109" s="121" t="s">
        <v>319</v>
      </c>
      <c r="B109" s="121"/>
      <c r="C109" s="121"/>
      <c r="D109" s="121"/>
      <c r="F109" s="7" t="s">
        <v>26</v>
      </c>
      <c r="I109" s="1" t="s">
        <v>3</v>
      </c>
      <c r="J109" s="7" t="s">
        <v>320</v>
      </c>
    </row>
    <row r="110" spans="1:10" ht="60" x14ac:dyDescent="0.25">
      <c r="A110" s="65" t="s">
        <v>0</v>
      </c>
      <c r="B110" s="28" t="s">
        <v>328</v>
      </c>
      <c r="C110" s="28" t="s">
        <v>318</v>
      </c>
      <c r="D110" s="28" t="s">
        <v>57</v>
      </c>
    </row>
    <row r="111" spans="1:10" x14ac:dyDescent="0.25">
      <c r="A111" s="31">
        <v>1995</v>
      </c>
      <c r="B111" s="53">
        <f t="shared" ref="B111:B131" si="6">B6</f>
        <v>138.47300000000001</v>
      </c>
      <c r="C111" s="33">
        <f ca="1">C85</f>
        <v>29354000</v>
      </c>
      <c r="D111" s="56">
        <f ca="1">(B111*1000/C111)</f>
        <v>4.7173468692512091E-3</v>
      </c>
    </row>
    <row r="112" spans="1:10" x14ac:dyDescent="0.25">
      <c r="A112" s="32">
        <v>1996</v>
      </c>
      <c r="B112" s="53">
        <f t="shared" si="6"/>
        <v>25.736000000000001</v>
      </c>
      <c r="C112" s="33">
        <f t="shared" ref="C112:C131" si="7">C86</f>
        <v>29671900</v>
      </c>
      <c r="D112" s="56">
        <f t="shared" ref="D112:D131" si="8">(B112*1000/C112)</f>
        <v>8.673526130783671E-4</v>
      </c>
    </row>
    <row r="113" spans="1:4" x14ac:dyDescent="0.25">
      <c r="A113" s="31">
        <v>1997</v>
      </c>
      <c r="B113" s="53">
        <f t="shared" si="6"/>
        <v>22.826000000000001</v>
      </c>
      <c r="C113" s="33">
        <f t="shared" si="7"/>
        <v>29987200</v>
      </c>
      <c r="D113" s="56">
        <f t="shared" si="8"/>
        <v>7.6119144168178418E-4</v>
      </c>
    </row>
    <row r="114" spans="1:4" x14ac:dyDescent="0.25">
      <c r="A114" s="32">
        <v>1998</v>
      </c>
      <c r="B114" s="53" t="str">
        <f t="shared" si="6"/>
        <v>..</v>
      </c>
      <c r="C114" s="33">
        <f t="shared" si="7"/>
        <v>30247900</v>
      </c>
      <c r="D114" s="56" t="e">
        <f t="shared" si="8"/>
        <v>#VALUE!</v>
      </c>
    </row>
    <row r="115" spans="1:4" x14ac:dyDescent="0.25">
      <c r="A115" s="31">
        <v>1999</v>
      </c>
      <c r="B115" s="53">
        <f t="shared" si="6"/>
        <v>305.41500000000002</v>
      </c>
      <c r="C115" s="33">
        <f t="shared" si="7"/>
        <v>30499200</v>
      </c>
      <c r="D115" s="56">
        <f t="shared" si="8"/>
        <v>1.0013869216241738E-2</v>
      </c>
    </row>
    <row r="116" spans="1:4" x14ac:dyDescent="0.25">
      <c r="A116" s="32">
        <v>2000</v>
      </c>
      <c r="B116" s="53">
        <f t="shared" si="6"/>
        <v>5</v>
      </c>
      <c r="C116" s="33">
        <f t="shared" si="7"/>
        <v>30769700</v>
      </c>
      <c r="D116" s="56">
        <f t="shared" si="8"/>
        <v>1.6249752191279082E-4</v>
      </c>
    </row>
    <row r="117" spans="1:4" x14ac:dyDescent="0.25">
      <c r="A117" s="31">
        <v>2001</v>
      </c>
      <c r="B117" s="53">
        <f t="shared" si="6"/>
        <v>31.073</v>
      </c>
      <c r="C117" s="33">
        <f t="shared" si="7"/>
        <v>31081900</v>
      </c>
      <c r="D117" s="56">
        <f t="shared" si="8"/>
        <v>9.9971365971835693E-4</v>
      </c>
    </row>
    <row r="118" spans="1:4" x14ac:dyDescent="0.25">
      <c r="A118" s="32">
        <v>2002</v>
      </c>
      <c r="B118" s="53">
        <f t="shared" si="6"/>
        <v>57.89</v>
      </c>
      <c r="C118" s="33">
        <f t="shared" si="7"/>
        <v>31362000</v>
      </c>
      <c r="D118" s="56">
        <f t="shared" si="8"/>
        <v>1.8458644219118679E-3</v>
      </c>
    </row>
    <row r="119" spans="1:4" x14ac:dyDescent="0.25">
      <c r="A119" s="31">
        <v>2003</v>
      </c>
      <c r="B119" s="53">
        <f t="shared" si="6"/>
        <v>118.14</v>
      </c>
      <c r="C119" s="33">
        <f t="shared" si="7"/>
        <v>31676000</v>
      </c>
      <c r="D119" s="56">
        <f t="shared" si="8"/>
        <v>3.7296375805025888E-3</v>
      </c>
    </row>
    <row r="120" spans="1:4" x14ac:dyDescent="0.25">
      <c r="A120" s="32">
        <v>2004</v>
      </c>
      <c r="B120" s="53">
        <f t="shared" si="6"/>
        <v>43.838999999999999</v>
      </c>
      <c r="C120" s="33">
        <f t="shared" si="7"/>
        <v>31995000</v>
      </c>
      <c r="D120" s="56">
        <f t="shared" si="8"/>
        <v>1.3701828410689169E-3</v>
      </c>
    </row>
    <row r="121" spans="1:4" x14ac:dyDescent="0.25">
      <c r="A121" s="31">
        <v>2005</v>
      </c>
      <c r="B121" s="53">
        <f t="shared" si="6"/>
        <v>99.183999999999997</v>
      </c>
      <c r="C121" s="33">
        <f t="shared" si="7"/>
        <v>32312000</v>
      </c>
      <c r="D121" s="56">
        <f t="shared" si="8"/>
        <v>3.0695716761574648E-3</v>
      </c>
    </row>
    <row r="122" spans="1:4" x14ac:dyDescent="0.25">
      <c r="A122" s="32">
        <v>2006</v>
      </c>
      <c r="B122" s="53">
        <f t="shared" si="6"/>
        <v>127.009</v>
      </c>
      <c r="C122" s="33">
        <f t="shared" si="7"/>
        <v>32570505</v>
      </c>
      <c r="D122" s="56">
        <f t="shared" si="8"/>
        <v>3.8995096944305901E-3</v>
      </c>
    </row>
    <row r="123" spans="1:4" x14ac:dyDescent="0.25">
      <c r="A123" s="31">
        <v>2007</v>
      </c>
      <c r="B123" s="53">
        <f t="shared" si="6"/>
        <v>39.838000000000001</v>
      </c>
      <c r="C123" s="33">
        <f t="shared" si="7"/>
        <v>32887928</v>
      </c>
      <c r="D123" s="56">
        <f t="shared" si="8"/>
        <v>1.2113259309008461E-3</v>
      </c>
    </row>
    <row r="124" spans="1:4" x14ac:dyDescent="0.25">
      <c r="A124" s="32">
        <v>2008</v>
      </c>
      <c r="B124" s="53">
        <f t="shared" si="6"/>
        <v>65.822999999999993</v>
      </c>
      <c r="C124" s="33">
        <f t="shared" si="7"/>
        <v>33245773</v>
      </c>
      <c r="D124" s="56">
        <f t="shared" si="8"/>
        <v>1.9798907969443215E-3</v>
      </c>
    </row>
    <row r="125" spans="1:4" x14ac:dyDescent="0.25">
      <c r="A125" s="31">
        <v>2009</v>
      </c>
      <c r="B125" s="53">
        <f t="shared" si="6"/>
        <v>64.28</v>
      </c>
      <c r="C125" s="33">
        <f t="shared" si="7"/>
        <v>33628571</v>
      </c>
      <c r="D125" s="56">
        <f t="shared" si="8"/>
        <v>1.9114698629329209E-3</v>
      </c>
    </row>
    <row r="126" spans="1:4" x14ac:dyDescent="0.25">
      <c r="A126" s="32">
        <v>2010</v>
      </c>
      <c r="B126" s="53">
        <f t="shared" si="6"/>
        <v>16.800999999999998</v>
      </c>
      <c r="C126" s="33">
        <f t="shared" si="7"/>
        <v>34005274</v>
      </c>
      <c r="D126" s="56">
        <f t="shared" si="8"/>
        <v>4.9407041978253143E-4</v>
      </c>
    </row>
    <row r="127" spans="1:4" x14ac:dyDescent="0.25">
      <c r="A127" s="31">
        <v>2011</v>
      </c>
      <c r="B127" s="53">
        <f t="shared" si="6"/>
        <v>24.05</v>
      </c>
      <c r="C127" s="33">
        <f t="shared" si="7"/>
        <v>34342780</v>
      </c>
      <c r="D127" s="56">
        <f t="shared" si="8"/>
        <v>7.0029275440136184E-4</v>
      </c>
    </row>
    <row r="128" spans="1:4" x14ac:dyDescent="0.25">
      <c r="A128" s="32">
        <v>2012</v>
      </c>
      <c r="B128" s="53">
        <f t="shared" si="6"/>
        <v>93.474999999999994</v>
      </c>
      <c r="C128" s="33">
        <f t="shared" si="7"/>
        <v>34751476</v>
      </c>
      <c r="D128" s="56">
        <f t="shared" si="8"/>
        <v>2.6898138081962331E-3</v>
      </c>
    </row>
    <row r="129" spans="1:10" x14ac:dyDescent="0.25">
      <c r="A129" s="31">
        <v>2013</v>
      </c>
      <c r="B129" s="53" t="str">
        <f t="shared" si="6"/>
        <v>..</v>
      </c>
      <c r="C129" s="33">
        <f t="shared" si="7"/>
        <v>35155499</v>
      </c>
      <c r="D129" s="56" t="e">
        <f t="shared" si="8"/>
        <v>#VALUE!</v>
      </c>
    </row>
    <row r="130" spans="1:10" x14ac:dyDescent="0.25">
      <c r="A130" s="32">
        <v>2014</v>
      </c>
      <c r="B130" s="53">
        <f t="shared" si="6"/>
        <v>57.825000000000003</v>
      </c>
      <c r="C130" s="33">
        <f t="shared" si="7"/>
        <v>35543658</v>
      </c>
      <c r="D130" s="56">
        <f t="shared" si="8"/>
        <v>1.6268725070447167E-3</v>
      </c>
    </row>
    <row r="131" spans="1:10" x14ac:dyDescent="0.25">
      <c r="A131" s="31">
        <v>2015</v>
      </c>
      <c r="B131" s="53">
        <f t="shared" si="6"/>
        <v>74.248999999999995</v>
      </c>
      <c r="C131" s="33">
        <f t="shared" si="7"/>
        <v>35851774</v>
      </c>
      <c r="D131" s="56">
        <f t="shared" si="8"/>
        <v>2.0709993318601193E-3</v>
      </c>
    </row>
    <row r="132" spans="1:10" x14ac:dyDescent="0.25">
      <c r="A132" t="s">
        <v>34</v>
      </c>
    </row>
    <row r="134" spans="1:10" x14ac:dyDescent="0.25">
      <c r="A134" s="121" t="s">
        <v>322</v>
      </c>
      <c r="B134" s="121"/>
      <c r="C134" s="121"/>
      <c r="D134" s="121"/>
      <c r="F134" s="7" t="s">
        <v>29</v>
      </c>
      <c r="I134" s="1" t="s">
        <v>3</v>
      </c>
      <c r="J134" s="7" t="s">
        <v>323</v>
      </c>
    </row>
    <row r="135" spans="1:10" ht="75" x14ac:dyDescent="0.25">
      <c r="A135" s="65" t="s">
        <v>0</v>
      </c>
      <c r="B135" s="28" t="s">
        <v>324</v>
      </c>
      <c r="C135" s="28" t="s">
        <v>318</v>
      </c>
      <c r="D135" s="28" t="s">
        <v>58</v>
      </c>
    </row>
    <row r="136" spans="1:10" x14ac:dyDescent="0.25">
      <c r="A136" s="31">
        <v>1995</v>
      </c>
      <c r="B136" s="59">
        <f t="shared" ref="B136:B156" si="9">B57</f>
        <v>10512.567999999999</v>
      </c>
      <c r="C136" s="33">
        <f ca="1">C111</f>
        <v>29354000</v>
      </c>
      <c r="D136" s="56">
        <f ca="1">(B136/C136)*1000</f>
        <v>0.35813068065680997</v>
      </c>
    </row>
    <row r="137" spans="1:10" x14ac:dyDescent="0.25">
      <c r="A137" s="32">
        <v>1996</v>
      </c>
      <c r="B137" s="59">
        <f t="shared" si="9"/>
        <v>3593.6279999999997</v>
      </c>
      <c r="C137" s="33">
        <f t="shared" ref="C137:C156" si="10">C112</f>
        <v>29671900</v>
      </c>
      <c r="D137" s="56">
        <f t="shared" ref="D137:D156" si="11">(B137/C137)*1000</f>
        <v>0.12111216335994661</v>
      </c>
    </row>
    <row r="138" spans="1:10" x14ac:dyDescent="0.25">
      <c r="A138" s="31">
        <v>1997</v>
      </c>
      <c r="B138" s="59">
        <f t="shared" si="9"/>
        <v>14813.041999999999</v>
      </c>
      <c r="C138" s="33">
        <f t="shared" si="10"/>
        <v>29987200</v>
      </c>
      <c r="D138" s="56">
        <f t="shared" si="11"/>
        <v>0.49397883096787965</v>
      </c>
    </row>
    <row r="139" spans="1:10" x14ac:dyDescent="0.25">
      <c r="A139" s="32">
        <v>1998</v>
      </c>
      <c r="B139" s="59" t="e">
        <f t="shared" si="9"/>
        <v>#VALUE!</v>
      </c>
      <c r="C139" s="33">
        <f t="shared" si="10"/>
        <v>30247900</v>
      </c>
      <c r="D139" s="56" t="e">
        <f t="shared" si="11"/>
        <v>#VALUE!</v>
      </c>
    </row>
    <row r="140" spans="1:10" x14ac:dyDescent="0.25">
      <c r="A140" s="31">
        <v>1999</v>
      </c>
      <c r="B140" s="59">
        <f t="shared" si="9"/>
        <v>2154.6750000000002</v>
      </c>
      <c r="C140" s="33">
        <f t="shared" si="10"/>
        <v>30499200</v>
      </c>
      <c r="D140" s="56">
        <f t="shared" si="11"/>
        <v>7.0646935001573818E-2</v>
      </c>
    </row>
    <row r="141" spans="1:10" x14ac:dyDescent="0.25">
      <c r="A141" s="32">
        <v>2000</v>
      </c>
      <c r="B141" s="59">
        <f t="shared" si="9"/>
        <v>3403.9490000000001</v>
      </c>
      <c r="C141" s="33">
        <f t="shared" si="10"/>
        <v>30769700</v>
      </c>
      <c r="D141" s="56">
        <f t="shared" si="11"/>
        <v>0.11062665544350449</v>
      </c>
    </row>
    <row r="142" spans="1:10" x14ac:dyDescent="0.25">
      <c r="A142" s="31">
        <v>2001</v>
      </c>
      <c r="B142" s="59">
        <f t="shared" si="9"/>
        <v>2600.9259999999999</v>
      </c>
      <c r="C142" s="33">
        <f t="shared" si="10"/>
        <v>31081900</v>
      </c>
      <c r="D142" s="56">
        <f t="shared" si="11"/>
        <v>8.3679762176700909E-2</v>
      </c>
    </row>
    <row r="143" spans="1:10" x14ac:dyDescent="0.25">
      <c r="A143" s="32">
        <v>2002</v>
      </c>
      <c r="B143" s="59">
        <f t="shared" si="9"/>
        <v>4585.9750000000004</v>
      </c>
      <c r="C143" s="33">
        <f t="shared" si="10"/>
        <v>31362000</v>
      </c>
      <c r="D143" s="56">
        <f t="shared" si="11"/>
        <v>0.14622712199477075</v>
      </c>
    </row>
    <row r="144" spans="1:10" x14ac:dyDescent="0.25">
      <c r="A144" s="31">
        <v>2003</v>
      </c>
      <c r="B144" s="59">
        <f t="shared" si="9"/>
        <v>10837.862999999999</v>
      </c>
      <c r="C144" s="33">
        <f t="shared" si="10"/>
        <v>31676000</v>
      </c>
      <c r="D144" s="56">
        <f t="shared" si="11"/>
        <v>0.34214746180073241</v>
      </c>
    </row>
    <row r="145" spans="1:4" x14ac:dyDescent="0.25">
      <c r="A145" s="32">
        <v>2004</v>
      </c>
      <c r="B145" s="59">
        <f t="shared" si="9"/>
        <v>21013.360000000001</v>
      </c>
      <c r="C145" s="33">
        <f t="shared" si="10"/>
        <v>31995000</v>
      </c>
      <c r="D145" s="56">
        <f t="shared" si="11"/>
        <v>0.65677012033130178</v>
      </c>
    </row>
    <row r="146" spans="1:4" x14ac:dyDescent="0.25">
      <c r="A146" s="31">
        <v>2005</v>
      </c>
      <c r="B146" s="59">
        <f t="shared" si="9"/>
        <v>40408.961000000003</v>
      </c>
      <c r="C146" s="33">
        <f t="shared" si="10"/>
        <v>32312000</v>
      </c>
      <c r="D146" s="56">
        <f t="shared" si="11"/>
        <v>1.2505868098539243</v>
      </c>
    </row>
    <row r="147" spans="1:4" x14ac:dyDescent="0.25">
      <c r="A147" s="32">
        <v>2006</v>
      </c>
      <c r="B147" s="59">
        <f t="shared" si="9"/>
        <v>62559.261999999995</v>
      </c>
      <c r="C147" s="33">
        <f t="shared" si="10"/>
        <v>32570505</v>
      </c>
      <c r="D147" s="56">
        <f t="shared" si="11"/>
        <v>1.9207335593967609</v>
      </c>
    </row>
    <row r="148" spans="1:4" x14ac:dyDescent="0.25">
      <c r="A148" s="31">
        <v>2007</v>
      </c>
      <c r="B148" s="59">
        <f t="shared" si="9"/>
        <v>64797.041000000005</v>
      </c>
      <c r="C148" s="33">
        <f t="shared" si="10"/>
        <v>32887928</v>
      </c>
      <c r="D148" s="56">
        <f t="shared" si="11"/>
        <v>1.9702378635710953</v>
      </c>
    </row>
    <row r="149" spans="1:4" x14ac:dyDescent="0.25">
      <c r="A149" s="32">
        <v>2008</v>
      </c>
      <c r="B149" s="59">
        <f t="shared" si="9"/>
        <v>81090.313000000009</v>
      </c>
      <c r="C149" s="33">
        <f t="shared" si="10"/>
        <v>33245773</v>
      </c>
      <c r="D149" s="56">
        <f t="shared" si="11"/>
        <v>2.4391164855754748</v>
      </c>
    </row>
    <row r="150" spans="1:4" x14ac:dyDescent="0.25">
      <c r="A150" s="31">
        <v>2009</v>
      </c>
      <c r="B150" s="59">
        <f t="shared" si="9"/>
        <v>66010.995999999999</v>
      </c>
      <c r="C150" s="33">
        <f t="shared" si="10"/>
        <v>33628571</v>
      </c>
      <c r="D150" s="56">
        <f t="shared" si="11"/>
        <v>1.9629438313034471</v>
      </c>
    </row>
    <row r="151" spans="1:4" x14ac:dyDescent="0.25">
      <c r="A151" s="32">
        <v>2010</v>
      </c>
      <c r="B151" s="59">
        <f t="shared" si="9"/>
        <v>26404.959999999999</v>
      </c>
      <c r="C151" s="33">
        <f t="shared" si="10"/>
        <v>34005274</v>
      </c>
      <c r="D151" s="56">
        <f t="shared" si="11"/>
        <v>0.77649602235229742</v>
      </c>
    </row>
    <row r="152" spans="1:4" x14ac:dyDescent="0.25">
      <c r="A152" s="31">
        <v>2011</v>
      </c>
      <c r="B152" s="59">
        <f t="shared" si="9"/>
        <v>44914.289000000004</v>
      </c>
      <c r="C152" s="33">
        <f t="shared" si="10"/>
        <v>34342780</v>
      </c>
      <c r="D152" s="56">
        <f t="shared" si="11"/>
        <v>1.3078233328810307</v>
      </c>
    </row>
    <row r="153" spans="1:4" x14ac:dyDescent="0.25">
      <c r="A153" s="32">
        <v>2012</v>
      </c>
      <c r="B153" s="59">
        <f t="shared" si="9"/>
        <v>99268.338000000003</v>
      </c>
      <c r="C153" s="33">
        <f t="shared" si="10"/>
        <v>34751476</v>
      </c>
      <c r="D153" s="56">
        <f t="shared" si="11"/>
        <v>2.8565214899073643</v>
      </c>
    </row>
    <row r="154" spans="1:4" x14ac:dyDescent="0.25">
      <c r="A154" s="31">
        <v>2013</v>
      </c>
      <c r="B154" s="59" t="e">
        <f t="shared" si="9"/>
        <v>#VALUE!</v>
      </c>
      <c r="C154" s="33">
        <f t="shared" si="10"/>
        <v>35155499</v>
      </c>
      <c r="D154" s="56" t="e">
        <f t="shared" si="11"/>
        <v>#VALUE!</v>
      </c>
    </row>
    <row r="155" spans="1:4" x14ac:dyDescent="0.25">
      <c r="A155" s="32">
        <v>2014</v>
      </c>
      <c r="B155" s="59">
        <f t="shared" si="9"/>
        <v>50406.258999999998</v>
      </c>
      <c r="C155" s="33">
        <f t="shared" si="10"/>
        <v>35543658</v>
      </c>
      <c r="D155" s="56">
        <f t="shared" si="11"/>
        <v>1.418150574147433</v>
      </c>
    </row>
    <row r="156" spans="1:4" x14ac:dyDescent="0.25">
      <c r="A156" s="31">
        <v>2015</v>
      </c>
      <c r="B156" s="59">
        <f t="shared" si="9"/>
        <v>19861.536</v>
      </c>
      <c r="C156" s="33">
        <f t="shared" si="10"/>
        <v>35851774</v>
      </c>
      <c r="D156" s="56">
        <f t="shared" si="11"/>
        <v>0.55399032695006944</v>
      </c>
    </row>
    <row r="157" spans="1:4" x14ac:dyDescent="0.25">
      <c r="A157" t="s">
        <v>34</v>
      </c>
    </row>
  </sheetData>
  <mergeCells count="6">
    <mergeCell ref="A134:D134"/>
    <mergeCell ref="A4:D4"/>
    <mergeCell ref="A30:D30"/>
    <mergeCell ref="A55:D55"/>
    <mergeCell ref="A83:D83"/>
    <mergeCell ref="A109:D10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zoomScale="80" zoomScaleNormal="80" workbookViewId="0">
      <selection activeCell="G78" sqref="G78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11</v>
      </c>
    </row>
    <row r="4" spans="1:10" x14ac:dyDescent="0.25">
      <c r="A4" s="121" t="s">
        <v>12</v>
      </c>
      <c r="B4" s="121"/>
      <c r="C4" s="121"/>
      <c r="D4" s="121"/>
      <c r="F4" s="7" t="s">
        <v>25</v>
      </c>
      <c r="I4" s="1" t="s">
        <v>3</v>
      </c>
      <c r="J4" s="7" t="s">
        <v>315</v>
      </c>
    </row>
    <row r="5" spans="1:10" ht="60" x14ac:dyDescent="0.25">
      <c r="A5" s="66" t="s">
        <v>0</v>
      </c>
      <c r="B5" s="28" t="s">
        <v>327</v>
      </c>
      <c r="C5" s="28" t="s">
        <v>24</v>
      </c>
      <c r="D5" s="28" t="s">
        <v>17</v>
      </c>
    </row>
    <row r="6" spans="1:10" x14ac:dyDescent="0.25">
      <c r="A6" s="31">
        <v>1995</v>
      </c>
      <c r="B6" s="53">
        <f>'Export '!I2</f>
        <v>1672.223</v>
      </c>
      <c r="C6" s="33">
        <v>37472184</v>
      </c>
      <c r="D6" s="29">
        <f>(B6*1000/C6)</f>
        <v>4.4625714903620245E-2</v>
      </c>
    </row>
    <row r="7" spans="1:10" x14ac:dyDescent="0.25">
      <c r="A7" s="32">
        <v>1996</v>
      </c>
      <c r="B7" s="53">
        <f>'Export '!I3</f>
        <v>1092.423</v>
      </c>
      <c r="C7" s="34">
        <v>38068050</v>
      </c>
      <c r="D7" s="29">
        <f t="shared" ref="D7:D26" si="0">(B7*1000/C7)</f>
        <v>2.8696584143395841E-2</v>
      </c>
    </row>
    <row r="8" spans="1:10" x14ac:dyDescent="0.25">
      <c r="A8" s="31">
        <v>1997</v>
      </c>
      <c r="B8" s="53">
        <f>'Export '!I4</f>
        <v>1031.0709999999999</v>
      </c>
      <c r="C8" s="33">
        <v>38635691</v>
      </c>
      <c r="D8" s="29">
        <f t="shared" si="0"/>
        <v>2.6687008134525143E-2</v>
      </c>
    </row>
    <row r="9" spans="1:10" x14ac:dyDescent="0.25">
      <c r="A9" s="32">
        <v>1998</v>
      </c>
      <c r="B9" s="53">
        <f>'Export '!I5</f>
        <v>1077.8140000000001</v>
      </c>
      <c r="C9" s="34">
        <v>39184456</v>
      </c>
      <c r="D9" s="29">
        <f t="shared" si="0"/>
        <v>2.750616213735365E-2</v>
      </c>
    </row>
    <row r="10" spans="1:10" x14ac:dyDescent="0.25">
      <c r="A10" s="31">
        <v>1999</v>
      </c>
      <c r="B10" s="53">
        <f>'Export '!I6</f>
        <v>875.42600000000004</v>
      </c>
      <c r="C10" s="33">
        <v>39730798</v>
      </c>
      <c r="D10" s="29">
        <f t="shared" si="0"/>
        <v>2.2033939514630438E-2</v>
      </c>
    </row>
    <row r="11" spans="1:10" x14ac:dyDescent="0.25">
      <c r="A11" s="32">
        <v>2000</v>
      </c>
      <c r="B11" s="53">
        <f>'Export '!I7</f>
        <v>2339.6970000000001</v>
      </c>
      <c r="C11" s="34">
        <v>40295563</v>
      </c>
      <c r="D11" s="29">
        <f t="shared" si="0"/>
        <v>5.8063390254654089E-2</v>
      </c>
    </row>
    <row r="12" spans="1:10" x14ac:dyDescent="0.25">
      <c r="A12" s="31">
        <v>2001</v>
      </c>
      <c r="B12" s="53">
        <f>'Export '!I8</f>
        <v>1136.491</v>
      </c>
      <c r="C12" s="33">
        <v>40813541</v>
      </c>
      <c r="D12" s="29">
        <f t="shared" si="0"/>
        <v>2.7845929859406222E-2</v>
      </c>
    </row>
    <row r="13" spans="1:10" x14ac:dyDescent="0.25">
      <c r="A13" s="32">
        <v>2002</v>
      </c>
      <c r="B13" s="53">
        <f>'Export '!I9</f>
        <v>1812.71</v>
      </c>
      <c r="C13" s="34">
        <v>41328824</v>
      </c>
      <c r="D13" s="29">
        <f t="shared" si="0"/>
        <v>4.3860672154620223E-2</v>
      </c>
    </row>
    <row r="14" spans="1:10" x14ac:dyDescent="0.25">
      <c r="A14" s="31">
        <v>2003</v>
      </c>
      <c r="B14" s="53">
        <f>'Export '!I10</f>
        <v>2216.67</v>
      </c>
      <c r="C14" s="33">
        <v>41848959</v>
      </c>
      <c r="D14" s="29">
        <f t="shared" si="0"/>
        <v>5.29683426533979E-2</v>
      </c>
    </row>
    <row r="15" spans="1:10" x14ac:dyDescent="0.25">
      <c r="A15" s="32">
        <v>2004</v>
      </c>
      <c r="B15" s="53">
        <f>'Export '!I11</f>
        <v>4082.6990000000001</v>
      </c>
      <c r="C15" s="34">
        <v>42368489</v>
      </c>
      <c r="D15" s="29">
        <f t="shared" si="0"/>
        <v>9.636168521374458E-2</v>
      </c>
    </row>
    <row r="16" spans="1:10" x14ac:dyDescent="0.25">
      <c r="A16" s="31">
        <v>2005</v>
      </c>
      <c r="B16" s="53">
        <f>'Export '!I12</f>
        <v>4882.4759999999997</v>
      </c>
      <c r="C16" s="33">
        <v>42888592</v>
      </c>
      <c r="D16" s="29">
        <f t="shared" si="0"/>
        <v>0.11384090202821301</v>
      </c>
    </row>
    <row r="17" spans="1:10" x14ac:dyDescent="0.25">
      <c r="A17" s="32">
        <v>2006</v>
      </c>
      <c r="B17" s="53">
        <f>'Export '!I13</f>
        <v>5873.5709999999999</v>
      </c>
      <c r="C17" s="34">
        <v>43405956</v>
      </c>
      <c r="D17" s="29">
        <f t="shared" si="0"/>
        <v>0.13531716707264782</v>
      </c>
    </row>
    <row r="18" spans="1:10" x14ac:dyDescent="0.25">
      <c r="A18" s="31">
        <v>2007</v>
      </c>
      <c r="B18" s="53">
        <f>'Export '!I14</f>
        <v>4765.1090000000004</v>
      </c>
      <c r="C18" s="33">
        <v>43926929</v>
      </c>
      <c r="D18" s="29">
        <f t="shared" si="0"/>
        <v>0.10847808186181192</v>
      </c>
    </row>
    <row r="19" spans="1:10" x14ac:dyDescent="0.25">
      <c r="A19" s="32">
        <v>2008</v>
      </c>
      <c r="B19" s="53">
        <f>'Export '!I15</f>
        <v>5352.5020000000004</v>
      </c>
      <c r="C19" s="34">
        <v>44451147</v>
      </c>
      <c r="D19" s="29">
        <f t="shared" si="0"/>
        <v>0.12041313579602345</v>
      </c>
    </row>
    <row r="20" spans="1:10" x14ac:dyDescent="0.25">
      <c r="A20" s="31">
        <v>2009</v>
      </c>
      <c r="B20" s="53">
        <f>'Export '!I16</f>
        <v>5394.08</v>
      </c>
      <c r="C20" s="33">
        <v>44978832</v>
      </c>
      <c r="D20" s="29">
        <f t="shared" si="0"/>
        <v>0.11992485709722298</v>
      </c>
    </row>
    <row r="21" spans="1:10" x14ac:dyDescent="0.25">
      <c r="A21" s="32">
        <v>2010</v>
      </c>
      <c r="B21" s="53">
        <f>'Export '!I17</f>
        <v>3773.7040000000002</v>
      </c>
      <c r="C21" s="34">
        <v>45509584</v>
      </c>
      <c r="D21" s="29">
        <f t="shared" si="0"/>
        <v>8.2921083172283014E-2</v>
      </c>
    </row>
    <row r="22" spans="1:10" x14ac:dyDescent="0.25">
      <c r="A22" s="31">
        <v>2011</v>
      </c>
      <c r="B22" s="53">
        <f>'Export '!I18</f>
        <v>4107.6120000000001</v>
      </c>
      <c r="C22" s="33">
        <v>46044601</v>
      </c>
      <c r="D22" s="29">
        <f t="shared" si="0"/>
        <v>8.9209416756592164E-2</v>
      </c>
    </row>
    <row r="23" spans="1:10" x14ac:dyDescent="0.25">
      <c r="A23" s="32">
        <v>2012</v>
      </c>
      <c r="B23" s="53">
        <f>'Export '!I19</f>
        <v>4324.1779999999999</v>
      </c>
      <c r="C23" s="34">
        <v>46581823</v>
      </c>
      <c r="D23" s="29">
        <f t="shared" si="0"/>
        <v>9.2829728883732185E-2</v>
      </c>
    </row>
    <row r="24" spans="1:10" x14ac:dyDescent="0.25">
      <c r="A24" s="31">
        <v>2013</v>
      </c>
      <c r="B24" s="53">
        <f>'Export '!I20</f>
        <v>3543.1779999999999</v>
      </c>
      <c r="C24" s="33">
        <v>47121089</v>
      </c>
      <c r="D24" s="29">
        <f t="shared" si="0"/>
        <v>7.5193041485098103E-2</v>
      </c>
    </row>
    <row r="25" spans="1:10" x14ac:dyDescent="0.25">
      <c r="A25" s="32">
        <v>2014</v>
      </c>
      <c r="B25" s="53">
        <f>'Export '!I21</f>
        <v>4996.768</v>
      </c>
      <c r="C25" s="34">
        <v>47661787</v>
      </c>
      <c r="D25" s="29">
        <f t="shared" si="0"/>
        <v>0.10483803303472444</v>
      </c>
    </row>
    <row r="26" spans="1:10" x14ac:dyDescent="0.25">
      <c r="A26" s="31">
        <v>2015</v>
      </c>
      <c r="B26" s="53">
        <f>'Export '!I22</f>
        <v>3459.0329999999999</v>
      </c>
      <c r="C26" s="33">
        <v>48203405</v>
      </c>
      <c r="D26" s="29">
        <f t="shared" si="0"/>
        <v>7.1759100835304068E-2</v>
      </c>
    </row>
    <row r="27" spans="1:10" x14ac:dyDescent="0.25">
      <c r="A27" t="s">
        <v>39</v>
      </c>
    </row>
    <row r="30" spans="1:10" x14ac:dyDescent="0.25">
      <c r="A30" s="121" t="s">
        <v>13</v>
      </c>
      <c r="B30" s="121"/>
      <c r="C30" s="121"/>
      <c r="D30" s="121"/>
      <c r="F30" s="7" t="s">
        <v>26</v>
      </c>
      <c r="I30" s="1" t="s">
        <v>3</v>
      </c>
      <c r="J30" s="7" t="s">
        <v>27</v>
      </c>
    </row>
    <row r="31" spans="1:10" ht="60" x14ac:dyDescent="0.25">
      <c r="A31" s="66" t="s">
        <v>0</v>
      </c>
      <c r="B31" s="28" t="s">
        <v>14</v>
      </c>
      <c r="C31" s="28" t="s">
        <v>24</v>
      </c>
      <c r="D31" s="28" t="s">
        <v>57</v>
      </c>
    </row>
    <row r="32" spans="1:10" x14ac:dyDescent="0.25">
      <c r="A32" s="31">
        <v>1995</v>
      </c>
      <c r="B32" s="53">
        <f>'Import '!H2</f>
        <v>23115.725999999999</v>
      </c>
      <c r="C32" s="33">
        <v>37472184</v>
      </c>
      <c r="D32" s="29">
        <f>(B32/C32)*1000</f>
        <v>0.6168769346350349</v>
      </c>
    </row>
    <row r="33" spans="1:4" x14ac:dyDescent="0.25">
      <c r="A33" s="32">
        <v>1996</v>
      </c>
      <c r="B33" s="53">
        <f>'Import '!H3</f>
        <v>14148.507</v>
      </c>
      <c r="C33" s="34">
        <v>38068050</v>
      </c>
      <c r="D33" s="29">
        <f t="shared" ref="D33:D52" si="1">(B33/C33)*1000</f>
        <v>0.37166356038725384</v>
      </c>
    </row>
    <row r="34" spans="1:4" x14ac:dyDescent="0.25">
      <c r="A34" s="31">
        <v>1997</v>
      </c>
      <c r="B34" s="53">
        <f>'Import '!H4</f>
        <v>19093.072</v>
      </c>
      <c r="C34" s="33">
        <v>38635691</v>
      </c>
      <c r="D34" s="29">
        <f t="shared" si="1"/>
        <v>0.49418223165725189</v>
      </c>
    </row>
    <row r="35" spans="1:4" x14ac:dyDescent="0.25">
      <c r="A35" s="32">
        <v>1998</v>
      </c>
      <c r="B35" s="53">
        <f>'Import '!H5</f>
        <v>14827.928</v>
      </c>
      <c r="C35" s="34">
        <v>39184456</v>
      </c>
      <c r="D35" s="29">
        <f t="shared" si="1"/>
        <v>0.37841352193328903</v>
      </c>
    </row>
    <row r="36" spans="1:4" x14ac:dyDescent="0.25">
      <c r="A36" s="31">
        <v>1999</v>
      </c>
      <c r="B36" s="53">
        <f>'Import '!H6</f>
        <v>13218.407999999999</v>
      </c>
      <c r="C36" s="33">
        <v>39730798</v>
      </c>
      <c r="D36" s="29">
        <f t="shared" si="1"/>
        <v>0.33269928280826372</v>
      </c>
    </row>
    <row r="37" spans="1:4" x14ac:dyDescent="0.25">
      <c r="A37" s="32">
        <v>2000</v>
      </c>
      <c r="B37" s="53">
        <f>'Import '!H7</f>
        <v>15790.306</v>
      </c>
      <c r="C37" s="34">
        <v>40295563</v>
      </c>
      <c r="D37" s="29">
        <f t="shared" si="1"/>
        <v>0.39186215117530437</v>
      </c>
    </row>
    <row r="38" spans="1:4" x14ac:dyDescent="0.25">
      <c r="A38" s="31">
        <v>2001</v>
      </c>
      <c r="B38" s="53">
        <f>'Import '!H8</f>
        <v>19345.816999999999</v>
      </c>
      <c r="C38" s="33">
        <v>40813541</v>
      </c>
      <c r="D38" s="29">
        <f t="shared" si="1"/>
        <v>0.4740048651990279</v>
      </c>
    </row>
    <row r="39" spans="1:4" x14ac:dyDescent="0.25">
      <c r="A39" s="32">
        <v>2002</v>
      </c>
      <c r="B39" s="53">
        <f>'Import '!H9</f>
        <v>14794.563</v>
      </c>
      <c r="C39" s="34">
        <v>41328824</v>
      </c>
      <c r="D39" s="29">
        <f t="shared" si="1"/>
        <v>0.35797202940011069</v>
      </c>
    </row>
    <row r="40" spans="1:4" x14ac:dyDescent="0.25">
      <c r="A40" s="31">
        <v>2003</v>
      </c>
      <c r="B40" s="53">
        <f>'Import '!H10</f>
        <v>22879.732</v>
      </c>
      <c r="C40" s="33">
        <v>41848959</v>
      </c>
      <c r="D40" s="29">
        <f t="shared" si="1"/>
        <v>0.5467216520248448</v>
      </c>
    </row>
    <row r="41" spans="1:4" x14ac:dyDescent="0.25">
      <c r="A41" s="32">
        <v>2004</v>
      </c>
      <c r="B41" s="53">
        <f>'Import '!H11</f>
        <v>33797.919999999998</v>
      </c>
      <c r="C41" s="34">
        <v>42368489</v>
      </c>
      <c r="D41" s="29">
        <f t="shared" si="1"/>
        <v>0.79771360267296754</v>
      </c>
    </row>
    <row r="42" spans="1:4" x14ac:dyDescent="0.25">
      <c r="A42" s="31">
        <v>2005</v>
      </c>
      <c r="B42" s="53">
        <f>'Import '!H12</f>
        <v>54063.256000000001</v>
      </c>
      <c r="C42" s="33">
        <v>42888592</v>
      </c>
      <c r="D42" s="29">
        <f t="shared" si="1"/>
        <v>1.2605509642284363</v>
      </c>
    </row>
    <row r="43" spans="1:4" x14ac:dyDescent="0.25">
      <c r="A43" s="32">
        <v>2006</v>
      </c>
      <c r="B43" s="53">
        <f>'Import '!H13</f>
        <v>55615.264999999999</v>
      </c>
      <c r="C43" s="34">
        <v>43405956</v>
      </c>
      <c r="D43" s="29">
        <f t="shared" si="1"/>
        <v>1.2812818821453904</v>
      </c>
    </row>
    <row r="44" spans="1:4" x14ac:dyDescent="0.25">
      <c r="A44" s="31">
        <v>2007</v>
      </c>
      <c r="B44" s="53">
        <f>'Import '!H14</f>
        <v>60343.697999999997</v>
      </c>
      <c r="C44" s="33">
        <v>43926929</v>
      </c>
      <c r="D44" s="29">
        <f t="shared" si="1"/>
        <v>1.3737290398789315</v>
      </c>
    </row>
    <row r="45" spans="1:4" x14ac:dyDescent="0.25">
      <c r="A45" s="32">
        <v>2008</v>
      </c>
      <c r="B45" s="53">
        <f>'Import '!H15</f>
        <v>117229.834</v>
      </c>
      <c r="C45" s="34">
        <v>44451147</v>
      </c>
      <c r="D45" s="29">
        <f t="shared" si="1"/>
        <v>2.6372735443699575</v>
      </c>
    </row>
    <row r="46" spans="1:4" x14ac:dyDescent="0.25">
      <c r="A46" s="31">
        <v>2009</v>
      </c>
      <c r="B46" s="53">
        <f>'Import '!H16</f>
        <v>61100.883999999998</v>
      </c>
      <c r="C46" s="33">
        <v>44978832</v>
      </c>
      <c r="D46" s="29">
        <f t="shared" si="1"/>
        <v>1.3584364307192327</v>
      </c>
    </row>
    <row r="47" spans="1:4" x14ac:dyDescent="0.25">
      <c r="A47" s="32">
        <v>2010</v>
      </c>
      <c r="B47" s="53">
        <f>'Import '!H17</f>
        <v>107039.152</v>
      </c>
      <c r="C47" s="34">
        <v>45509584</v>
      </c>
      <c r="D47" s="29">
        <f t="shared" si="1"/>
        <v>2.3520134132625778</v>
      </c>
    </row>
    <row r="48" spans="1:4" x14ac:dyDescent="0.25">
      <c r="A48" s="31">
        <v>2011</v>
      </c>
      <c r="B48" s="53">
        <f>'Import '!H18</f>
        <v>134098.12700000001</v>
      </c>
      <c r="C48" s="33">
        <v>46044601</v>
      </c>
      <c r="D48" s="29">
        <f t="shared" si="1"/>
        <v>2.9123528945337154</v>
      </c>
    </row>
    <row r="49" spans="1:10" x14ac:dyDescent="0.25">
      <c r="A49" s="32">
        <v>2012</v>
      </c>
      <c r="B49" s="53">
        <f>'Import '!H19</f>
        <v>144139.26999999999</v>
      </c>
      <c r="C49" s="34">
        <v>46581823</v>
      </c>
      <c r="D49" s="29">
        <f t="shared" si="1"/>
        <v>3.0943243676830767</v>
      </c>
    </row>
    <row r="50" spans="1:10" x14ac:dyDescent="0.25">
      <c r="A50" s="31">
        <v>2013</v>
      </c>
      <c r="B50" s="53">
        <f>'Import '!H20</f>
        <v>120315.598</v>
      </c>
      <c r="C50" s="33">
        <v>47121089</v>
      </c>
      <c r="D50" s="29">
        <f t="shared" si="1"/>
        <v>2.5533280438404127</v>
      </c>
    </row>
    <row r="51" spans="1:10" x14ac:dyDescent="0.25">
      <c r="A51" s="32">
        <v>2014</v>
      </c>
      <c r="B51" s="53">
        <f>'Import '!H21</f>
        <v>136421.30499999999</v>
      </c>
      <c r="C51" s="34">
        <v>47661787</v>
      </c>
      <c r="D51" s="29">
        <f t="shared" si="1"/>
        <v>2.8622784328250219</v>
      </c>
    </row>
    <row r="52" spans="1:10" x14ac:dyDescent="0.25">
      <c r="A52" s="31">
        <v>2015</v>
      </c>
      <c r="B52" s="53">
        <f>'Import '!H22</f>
        <v>157598.834</v>
      </c>
      <c r="C52" s="33">
        <v>48203405</v>
      </c>
      <c r="D52" s="29">
        <f t="shared" si="1"/>
        <v>3.2694543881288052</v>
      </c>
    </row>
    <row r="53" spans="1:10" x14ac:dyDescent="0.25">
      <c r="A53" t="s">
        <v>39</v>
      </c>
    </row>
    <row r="55" spans="1:10" x14ac:dyDescent="0.25">
      <c r="A55" s="121" t="s">
        <v>22</v>
      </c>
      <c r="B55" s="121"/>
      <c r="C55" s="121"/>
      <c r="D55" s="121"/>
      <c r="F55" s="7" t="s">
        <v>29</v>
      </c>
      <c r="I55" s="1" t="s">
        <v>3</v>
      </c>
      <c r="J55" s="7" t="s">
        <v>28</v>
      </c>
    </row>
    <row r="56" spans="1:10" ht="75" x14ac:dyDescent="0.25">
      <c r="A56" s="66" t="s">
        <v>0</v>
      </c>
      <c r="B56" s="28" t="s">
        <v>23</v>
      </c>
      <c r="C56" s="28" t="s">
        <v>24</v>
      </c>
      <c r="D56" s="28" t="s">
        <v>58</v>
      </c>
    </row>
    <row r="57" spans="1:10" x14ac:dyDescent="0.25">
      <c r="A57" s="31">
        <v>1995</v>
      </c>
      <c r="B57" s="53">
        <f>B6+B32</f>
        <v>24787.949000000001</v>
      </c>
      <c r="C57" s="33">
        <v>37472184</v>
      </c>
      <c r="D57" s="29">
        <f>(B57/C57)*1000</f>
        <v>0.66150264953865523</v>
      </c>
    </row>
    <row r="58" spans="1:10" x14ac:dyDescent="0.25">
      <c r="A58" s="32">
        <v>1996</v>
      </c>
      <c r="B58" s="53">
        <f t="shared" ref="B58:B77" si="2">B7+B33</f>
        <v>15240.93</v>
      </c>
      <c r="C58" s="34">
        <v>38068050</v>
      </c>
      <c r="D58" s="29">
        <f t="shared" ref="D58:D77" si="3">(B58/C58)*1000</f>
        <v>0.40036014453064972</v>
      </c>
    </row>
    <row r="59" spans="1:10" x14ac:dyDescent="0.25">
      <c r="A59" s="31">
        <v>1997</v>
      </c>
      <c r="B59" s="53">
        <f t="shared" si="2"/>
        <v>20124.143</v>
      </c>
      <c r="C59" s="33">
        <v>38635691</v>
      </c>
      <c r="D59" s="29">
        <f t="shared" si="3"/>
        <v>0.52086923979177702</v>
      </c>
    </row>
    <row r="60" spans="1:10" x14ac:dyDescent="0.25">
      <c r="A60" s="32">
        <v>1998</v>
      </c>
      <c r="B60" s="53">
        <f t="shared" si="2"/>
        <v>15905.742</v>
      </c>
      <c r="C60" s="34">
        <v>39184456</v>
      </c>
      <c r="D60" s="29">
        <f t="shared" si="3"/>
        <v>0.40591968407064272</v>
      </c>
    </row>
    <row r="61" spans="1:10" x14ac:dyDescent="0.25">
      <c r="A61" s="31">
        <v>1999</v>
      </c>
      <c r="B61" s="53">
        <f t="shared" si="2"/>
        <v>14093.833999999999</v>
      </c>
      <c r="C61" s="33">
        <v>39730798</v>
      </c>
      <c r="D61" s="29">
        <f t="shared" si="3"/>
        <v>0.35473322232289417</v>
      </c>
    </row>
    <row r="62" spans="1:10" x14ac:dyDescent="0.25">
      <c r="A62" s="32">
        <v>2000</v>
      </c>
      <c r="B62" s="53">
        <f t="shared" si="2"/>
        <v>18130.003000000001</v>
      </c>
      <c r="C62" s="34">
        <v>40295563</v>
      </c>
      <c r="D62" s="29">
        <f t="shared" si="3"/>
        <v>0.44992554142995844</v>
      </c>
    </row>
    <row r="63" spans="1:10" x14ac:dyDescent="0.25">
      <c r="A63" s="31">
        <v>2001</v>
      </c>
      <c r="B63" s="53">
        <f t="shared" si="2"/>
        <v>20482.307999999997</v>
      </c>
      <c r="C63" s="33">
        <v>40813541</v>
      </c>
      <c r="D63" s="29">
        <f t="shared" si="3"/>
        <v>0.50185079505843411</v>
      </c>
    </row>
    <row r="64" spans="1:10" x14ac:dyDescent="0.25">
      <c r="A64" s="32">
        <v>2002</v>
      </c>
      <c r="B64" s="53">
        <f t="shared" si="2"/>
        <v>16607.273000000001</v>
      </c>
      <c r="C64" s="34">
        <v>41328824</v>
      </c>
      <c r="D64" s="29">
        <f t="shared" si="3"/>
        <v>0.40183270155473094</v>
      </c>
    </row>
    <row r="65" spans="1:4" x14ac:dyDescent="0.25">
      <c r="A65" s="31">
        <v>2003</v>
      </c>
      <c r="B65" s="53">
        <f t="shared" si="2"/>
        <v>25096.402000000002</v>
      </c>
      <c r="C65" s="33">
        <v>41848959</v>
      </c>
      <c r="D65" s="29">
        <f t="shared" si="3"/>
        <v>0.5996899946782428</v>
      </c>
    </row>
    <row r="66" spans="1:4" x14ac:dyDescent="0.25">
      <c r="A66" s="32">
        <v>2004</v>
      </c>
      <c r="B66" s="53">
        <f t="shared" si="2"/>
        <v>37880.618999999999</v>
      </c>
      <c r="C66" s="34">
        <v>42368489</v>
      </c>
      <c r="D66" s="29">
        <f t="shared" si="3"/>
        <v>0.8940752878867122</v>
      </c>
    </row>
    <row r="67" spans="1:4" x14ac:dyDescent="0.25">
      <c r="A67" s="31">
        <v>2005</v>
      </c>
      <c r="B67" s="53">
        <f t="shared" si="2"/>
        <v>58945.732000000004</v>
      </c>
      <c r="C67" s="33">
        <v>42888592</v>
      </c>
      <c r="D67" s="29">
        <f t="shared" si="3"/>
        <v>1.3743918662566494</v>
      </c>
    </row>
    <row r="68" spans="1:4" x14ac:dyDescent="0.25">
      <c r="A68" s="32">
        <v>2006</v>
      </c>
      <c r="B68" s="53">
        <f t="shared" si="2"/>
        <v>61488.835999999996</v>
      </c>
      <c r="C68" s="34">
        <v>43405956</v>
      </c>
      <c r="D68" s="29">
        <f t="shared" si="3"/>
        <v>1.416599049218038</v>
      </c>
    </row>
    <row r="69" spans="1:4" x14ac:dyDescent="0.25">
      <c r="A69" s="31">
        <v>2007</v>
      </c>
      <c r="B69" s="53">
        <f t="shared" si="2"/>
        <v>65108.807000000001</v>
      </c>
      <c r="C69" s="33">
        <v>43926929</v>
      </c>
      <c r="D69" s="29">
        <f t="shared" si="3"/>
        <v>1.4822071217407435</v>
      </c>
    </row>
    <row r="70" spans="1:4" x14ac:dyDescent="0.25">
      <c r="A70" s="32">
        <v>2008</v>
      </c>
      <c r="B70" s="53">
        <f t="shared" si="2"/>
        <v>122582.33600000001</v>
      </c>
      <c r="C70" s="34">
        <v>44451147</v>
      </c>
      <c r="D70" s="29">
        <f t="shared" si="3"/>
        <v>2.757686680165981</v>
      </c>
    </row>
    <row r="71" spans="1:4" x14ac:dyDescent="0.25">
      <c r="A71" s="31">
        <v>2009</v>
      </c>
      <c r="B71" s="53">
        <f t="shared" si="2"/>
        <v>66494.963999999993</v>
      </c>
      <c r="C71" s="33">
        <v>44978832</v>
      </c>
      <c r="D71" s="29">
        <f t="shared" si="3"/>
        <v>1.4783612878164554</v>
      </c>
    </row>
    <row r="72" spans="1:4" x14ac:dyDescent="0.25">
      <c r="A72" s="32">
        <v>2010</v>
      </c>
      <c r="B72" s="53">
        <f t="shared" si="2"/>
        <v>110812.856</v>
      </c>
      <c r="C72" s="34">
        <v>45509584</v>
      </c>
      <c r="D72" s="29">
        <f t="shared" si="3"/>
        <v>2.4349344964348609</v>
      </c>
    </row>
    <row r="73" spans="1:4" x14ac:dyDescent="0.25">
      <c r="A73" s="31">
        <v>2011</v>
      </c>
      <c r="B73" s="53">
        <f t="shared" si="2"/>
        <v>138205.739</v>
      </c>
      <c r="C73" s="33">
        <v>46044601</v>
      </c>
      <c r="D73" s="29">
        <f t="shared" si="3"/>
        <v>3.0015623112903076</v>
      </c>
    </row>
    <row r="74" spans="1:4" x14ac:dyDescent="0.25">
      <c r="A74" s="32">
        <v>2012</v>
      </c>
      <c r="B74" s="53">
        <f t="shared" si="2"/>
        <v>148463.44799999997</v>
      </c>
      <c r="C74" s="34">
        <v>46581823</v>
      </c>
      <c r="D74" s="29">
        <f t="shared" si="3"/>
        <v>3.1871540965668084</v>
      </c>
    </row>
    <row r="75" spans="1:4" x14ac:dyDescent="0.25">
      <c r="A75" s="31">
        <v>2013</v>
      </c>
      <c r="B75" s="53">
        <f t="shared" si="2"/>
        <v>123858.776</v>
      </c>
      <c r="C75" s="33">
        <v>47121089</v>
      </c>
      <c r="D75" s="29">
        <f t="shared" si="3"/>
        <v>2.6285210853255108</v>
      </c>
    </row>
    <row r="76" spans="1:4" x14ac:dyDescent="0.25">
      <c r="A76" s="32">
        <v>2014</v>
      </c>
      <c r="B76" s="53">
        <f t="shared" si="2"/>
        <v>141418.073</v>
      </c>
      <c r="C76" s="34">
        <v>47661787</v>
      </c>
      <c r="D76" s="29">
        <f t="shared" si="3"/>
        <v>2.9671164658597462</v>
      </c>
    </row>
    <row r="77" spans="1:4" x14ac:dyDescent="0.25">
      <c r="A77" s="31">
        <v>2015</v>
      </c>
      <c r="B77" s="53">
        <f t="shared" si="2"/>
        <v>161057.867</v>
      </c>
      <c r="C77" s="33">
        <v>48203405</v>
      </c>
      <c r="D77" s="29">
        <f t="shared" si="3"/>
        <v>3.3412134889641099</v>
      </c>
    </row>
    <row r="78" spans="1:4" x14ac:dyDescent="0.25">
      <c r="A78" t="s">
        <v>39</v>
      </c>
    </row>
    <row r="83" spans="1:10" x14ac:dyDescent="0.25">
      <c r="A83" s="121" t="s">
        <v>316</v>
      </c>
      <c r="B83" s="121"/>
      <c r="C83" s="121"/>
      <c r="D83" s="121"/>
      <c r="F83" s="7" t="s">
        <v>25</v>
      </c>
      <c r="I83" s="1" t="s">
        <v>3</v>
      </c>
      <c r="J83" s="7" t="s">
        <v>317</v>
      </c>
    </row>
    <row r="84" spans="1:10" ht="60" x14ac:dyDescent="0.25">
      <c r="A84" s="66" t="s">
        <v>0</v>
      </c>
      <c r="B84" s="28" t="s">
        <v>1</v>
      </c>
      <c r="C84" s="28" t="s">
        <v>318</v>
      </c>
      <c r="D84" s="28" t="s">
        <v>17</v>
      </c>
    </row>
    <row r="85" spans="1:10" x14ac:dyDescent="0.25">
      <c r="A85" s="31">
        <v>1995</v>
      </c>
      <c r="B85" s="53">
        <f>B32</f>
        <v>23115.725999999999</v>
      </c>
      <c r="C85" s="33">
        <f ca="1">' Per Cápita 2'!C136</f>
        <v>29354000</v>
      </c>
      <c r="D85" s="52">
        <f ca="1">(B85/C85)*1000</f>
        <v>0.787481297267834</v>
      </c>
    </row>
    <row r="86" spans="1:10" x14ac:dyDescent="0.25">
      <c r="A86" s="32">
        <v>1996</v>
      </c>
      <c r="B86" s="53">
        <f t="shared" ref="B86:B105" si="4">B33</f>
        <v>14148.507</v>
      </c>
      <c r="C86" s="33">
        <f>' Per Cápita 1'!C84</f>
        <v>29671900</v>
      </c>
      <c r="D86" s="52">
        <f t="shared" ref="D86:D105" si="5">(B86/C86)*1000</f>
        <v>0.47683185101055203</v>
      </c>
    </row>
    <row r="87" spans="1:10" x14ac:dyDescent="0.25">
      <c r="A87" s="31">
        <v>1997</v>
      </c>
      <c r="B87" s="53">
        <f t="shared" si="4"/>
        <v>19093.072</v>
      </c>
      <c r="C87" s="33">
        <f>' Per Cápita 1'!C85</f>
        <v>29987200</v>
      </c>
      <c r="D87" s="52">
        <f t="shared" si="5"/>
        <v>0.63670739515526631</v>
      </c>
    </row>
    <row r="88" spans="1:10" x14ac:dyDescent="0.25">
      <c r="A88" s="32">
        <v>1998</v>
      </c>
      <c r="B88" s="53">
        <f t="shared" si="4"/>
        <v>14827.928</v>
      </c>
      <c r="C88" s="33">
        <f>' Per Cápita 1'!C86</f>
        <v>30247900</v>
      </c>
      <c r="D88" s="52">
        <f t="shared" si="5"/>
        <v>0.49021346936481541</v>
      </c>
    </row>
    <row r="89" spans="1:10" x14ac:dyDescent="0.25">
      <c r="A89" s="31">
        <v>1999</v>
      </c>
      <c r="B89" s="53">
        <f t="shared" si="4"/>
        <v>13218.407999999999</v>
      </c>
      <c r="C89" s="33">
        <f>' Per Cápita 1'!C87</f>
        <v>30499200</v>
      </c>
      <c r="D89" s="52">
        <f t="shared" si="5"/>
        <v>0.43340179414542018</v>
      </c>
    </row>
    <row r="90" spans="1:10" x14ac:dyDescent="0.25">
      <c r="A90" s="32">
        <v>2000</v>
      </c>
      <c r="B90" s="53">
        <f t="shared" si="4"/>
        <v>15790.306</v>
      </c>
      <c r="C90" s="33">
        <f>' Per Cápita 1'!C88</f>
        <v>30769700</v>
      </c>
      <c r="D90" s="52">
        <f t="shared" si="5"/>
        <v>0.51317711904893448</v>
      </c>
    </row>
    <row r="91" spans="1:10" x14ac:dyDescent="0.25">
      <c r="A91" s="31">
        <v>2001</v>
      </c>
      <c r="B91" s="53">
        <f t="shared" si="4"/>
        <v>19345.816999999999</v>
      </c>
      <c r="C91" s="33">
        <f>' Per Cápita 1'!C89</f>
        <v>31081900</v>
      </c>
      <c r="D91" s="52">
        <f t="shared" si="5"/>
        <v>0.62241423465103474</v>
      </c>
    </row>
    <row r="92" spans="1:10" x14ac:dyDescent="0.25">
      <c r="A92" s="32">
        <v>2002</v>
      </c>
      <c r="B92" s="53">
        <f t="shared" si="4"/>
        <v>14794.563</v>
      </c>
      <c r="C92" s="33">
        <f>' Per Cápita 1'!C90</f>
        <v>31362000</v>
      </c>
      <c r="D92" s="52">
        <f t="shared" si="5"/>
        <v>0.47173531662521523</v>
      </c>
    </row>
    <row r="93" spans="1:10" x14ac:dyDescent="0.25">
      <c r="A93" s="31">
        <v>2003</v>
      </c>
      <c r="B93" s="53">
        <f t="shared" si="4"/>
        <v>22879.732</v>
      </c>
      <c r="C93" s="33">
        <f>' Per Cápita 1'!C91</f>
        <v>31676000</v>
      </c>
      <c r="D93" s="52">
        <f t="shared" si="5"/>
        <v>0.72230496274782163</v>
      </c>
    </row>
    <row r="94" spans="1:10" x14ac:dyDescent="0.25">
      <c r="A94" s="32">
        <v>2004</v>
      </c>
      <c r="B94" s="53">
        <f t="shared" si="4"/>
        <v>33797.919999999998</v>
      </c>
      <c r="C94" s="33">
        <f>' Per Cápita 1'!C92</f>
        <v>31995000</v>
      </c>
      <c r="D94" s="52">
        <f t="shared" si="5"/>
        <v>1.0563500546960463</v>
      </c>
    </row>
    <row r="95" spans="1:10" x14ac:dyDescent="0.25">
      <c r="A95" s="31">
        <v>2005</v>
      </c>
      <c r="B95" s="53">
        <f t="shared" si="4"/>
        <v>54063.256000000001</v>
      </c>
      <c r="C95" s="33">
        <f>' Per Cápita 1'!C93</f>
        <v>32312000</v>
      </c>
      <c r="D95" s="52">
        <f t="shared" si="5"/>
        <v>1.6731634067838572</v>
      </c>
    </row>
    <row r="96" spans="1:10" x14ac:dyDescent="0.25">
      <c r="A96" s="32">
        <v>2006</v>
      </c>
      <c r="B96" s="53">
        <f t="shared" si="4"/>
        <v>55615.264999999999</v>
      </c>
      <c r="C96" s="33">
        <f>' Per Cápita 1'!C94</f>
        <v>32570505</v>
      </c>
      <c r="D96" s="52">
        <f t="shared" si="5"/>
        <v>1.7075346237339581</v>
      </c>
    </row>
    <row r="97" spans="1:10" x14ac:dyDescent="0.25">
      <c r="A97" s="31">
        <v>2007</v>
      </c>
      <c r="B97" s="53">
        <f t="shared" si="4"/>
        <v>60343.697999999997</v>
      </c>
      <c r="C97" s="33">
        <f>' Per Cápita 1'!C95</f>
        <v>32887928</v>
      </c>
      <c r="D97" s="52">
        <f t="shared" si="5"/>
        <v>1.8348282080889984</v>
      </c>
    </row>
    <row r="98" spans="1:10" x14ac:dyDescent="0.25">
      <c r="A98" s="32">
        <v>2008</v>
      </c>
      <c r="B98" s="53">
        <f t="shared" si="4"/>
        <v>117229.834</v>
      </c>
      <c r="C98" s="33">
        <f>' Per Cápita 1'!C96</f>
        <v>33245773</v>
      </c>
      <c r="D98" s="52">
        <f t="shared" si="5"/>
        <v>3.5261575659558284</v>
      </c>
    </row>
    <row r="99" spans="1:10" x14ac:dyDescent="0.25">
      <c r="A99" s="31">
        <v>2009</v>
      </c>
      <c r="B99" s="53">
        <f t="shared" si="4"/>
        <v>61100.883999999998</v>
      </c>
      <c r="C99" s="33">
        <f>' Per Cápita 1'!C97</f>
        <v>33628571</v>
      </c>
      <c r="D99" s="52">
        <f t="shared" si="5"/>
        <v>1.8169337020000047</v>
      </c>
    </row>
    <row r="100" spans="1:10" x14ac:dyDescent="0.25">
      <c r="A100" s="32">
        <v>2010</v>
      </c>
      <c r="B100" s="53">
        <f t="shared" si="4"/>
        <v>107039.152</v>
      </c>
      <c r="C100" s="33">
        <f>' Per Cápita 1'!C98</f>
        <v>34005274</v>
      </c>
      <c r="D100" s="52">
        <f t="shared" si="5"/>
        <v>3.147722085697648</v>
      </c>
    </row>
    <row r="101" spans="1:10" x14ac:dyDescent="0.25">
      <c r="A101" s="31">
        <v>2011</v>
      </c>
      <c r="B101" s="53">
        <f t="shared" si="4"/>
        <v>134098.12700000001</v>
      </c>
      <c r="C101" s="33">
        <f>' Per Cápita 1'!C99</f>
        <v>34342780</v>
      </c>
      <c r="D101" s="52">
        <f t="shared" si="5"/>
        <v>3.9046963291847665</v>
      </c>
    </row>
    <row r="102" spans="1:10" x14ac:dyDescent="0.25">
      <c r="A102" s="32">
        <v>2012</v>
      </c>
      <c r="B102" s="53">
        <f t="shared" si="4"/>
        <v>144139.26999999999</v>
      </c>
      <c r="C102" s="33">
        <f>' Per Cápita 1'!C100</f>
        <v>34751476</v>
      </c>
      <c r="D102" s="52">
        <f t="shared" si="5"/>
        <v>4.1477164883586521</v>
      </c>
    </row>
    <row r="103" spans="1:10" x14ac:dyDescent="0.25">
      <c r="A103" s="31">
        <v>2013</v>
      </c>
      <c r="B103" s="53">
        <f t="shared" si="4"/>
        <v>120315.598</v>
      </c>
      <c r="C103" s="33">
        <f>' Per Cápita 1'!C101</f>
        <v>35155499</v>
      </c>
      <c r="D103" s="52">
        <f t="shared" si="5"/>
        <v>3.4223834513058682</v>
      </c>
    </row>
    <row r="104" spans="1:10" x14ac:dyDescent="0.25">
      <c r="A104" s="32">
        <v>2014</v>
      </c>
      <c r="B104" s="53">
        <f t="shared" si="4"/>
        <v>136421.30499999999</v>
      </c>
      <c r="C104" s="33">
        <f>' Per Cápita 1'!C102</f>
        <v>35543658</v>
      </c>
      <c r="D104" s="52">
        <f t="shared" si="5"/>
        <v>3.8381335145639763</v>
      </c>
    </row>
    <row r="105" spans="1:10" x14ac:dyDescent="0.25">
      <c r="A105" s="31">
        <v>2015</v>
      </c>
      <c r="B105" s="53">
        <f t="shared" si="4"/>
        <v>157598.834</v>
      </c>
      <c r="C105" s="33">
        <f>' Per Cápita 1'!C103</f>
        <v>35851774</v>
      </c>
      <c r="D105" s="52">
        <f t="shared" si="5"/>
        <v>4.395844791390239</v>
      </c>
    </row>
    <row r="106" spans="1:10" x14ac:dyDescent="0.25">
      <c r="A106" t="s">
        <v>34</v>
      </c>
    </row>
    <row r="109" spans="1:10" x14ac:dyDescent="0.25">
      <c r="A109" s="121" t="s">
        <v>319</v>
      </c>
      <c r="B109" s="121"/>
      <c r="C109" s="121"/>
      <c r="D109" s="121"/>
      <c r="F109" s="7" t="s">
        <v>26</v>
      </c>
      <c r="I109" s="1" t="s">
        <v>3</v>
      </c>
      <c r="J109" s="7" t="s">
        <v>320</v>
      </c>
    </row>
    <row r="110" spans="1:10" ht="60" x14ac:dyDescent="0.25">
      <c r="A110" s="66" t="s">
        <v>0</v>
      </c>
      <c r="B110" s="28" t="s">
        <v>328</v>
      </c>
      <c r="C110" s="28" t="s">
        <v>318</v>
      </c>
      <c r="D110" s="28" t="s">
        <v>57</v>
      </c>
    </row>
    <row r="111" spans="1:10" x14ac:dyDescent="0.25">
      <c r="A111" s="31">
        <v>1995</v>
      </c>
      <c r="B111" s="53">
        <f t="shared" ref="B111:B131" si="6">B6</f>
        <v>1672.223</v>
      </c>
      <c r="C111" s="33">
        <f ca="1">C85</f>
        <v>29354000</v>
      </c>
      <c r="D111" s="56">
        <f ca="1">(B111*1000/C111)</f>
        <v>5.6967466103427129E-2</v>
      </c>
    </row>
    <row r="112" spans="1:10" x14ac:dyDescent="0.25">
      <c r="A112" s="32">
        <v>1996</v>
      </c>
      <c r="B112" s="53">
        <f t="shared" si="6"/>
        <v>1092.423</v>
      </c>
      <c r="C112" s="33">
        <f t="shared" ref="C112:C131" si="7">C86</f>
        <v>29671900</v>
      </c>
      <c r="D112" s="56">
        <f t="shared" ref="D112:D131" si="8">(B112*1000/C112)</f>
        <v>3.6816752550392795E-2</v>
      </c>
    </row>
    <row r="113" spans="1:4" x14ac:dyDescent="0.25">
      <c r="A113" s="31">
        <v>1997</v>
      </c>
      <c r="B113" s="53">
        <f t="shared" si="6"/>
        <v>1031.0709999999999</v>
      </c>
      <c r="C113" s="33">
        <f t="shared" si="7"/>
        <v>29987200</v>
      </c>
      <c r="D113" s="56">
        <f t="shared" si="8"/>
        <v>3.4383703713584457E-2</v>
      </c>
    </row>
    <row r="114" spans="1:4" x14ac:dyDescent="0.25">
      <c r="A114" s="32">
        <v>1998</v>
      </c>
      <c r="B114" s="53">
        <f t="shared" si="6"/>
        <v>1077.8140000000001</v>
      </c>
      <c r="C114" s="33">
        <f t="shared" si="7"/>
        <v>30247900</v>
      </c>
      <c r="D114" s="56">
        <f t="shared" si="8"/>
        <v>3.5632688550279526E-2</v>
      </c>
    </row>
    <row r="115" spans="1:4" x14ac:dyDescent="0.25">
      <c r="A115" s="31">
        <v>1999</v>
      </c>
      <c r="B115" s="53">
        <f t="shared" si="6"/>
        <v>875.42600000000004</v>
      </c>
      <c r="C115" s="33">
        <f t="shared" si="7"/>
        <v>30499200</v>
      </c>
      <c r="D115" s="56">
        <f t="shared" si="8"/>
        <v>2.8703244675270172E-2</v>
      </c>
    </row>
    <row r="116" spans="1:4" x14ac:dyDescent="0.25">
      <c r="A116" s="32">
        <v>2000</v>
      </c>
      <c r="B116" s="53">
        <f t="shared" si="6"/>
        <v>2339.6970000000001</v>
      </c>
      <c r="C116" s="33">
        <f t="shared" si="7"/>
        <v>30769700</v>
      </c>
      <c r="D116" s="56">
        <f t="shared" si="8"/>
        <v>7.6038992905358191E-2</v>
      </c>
    </row>
    <row r="117" spans="1:4" x14ac:dyDescent="0.25">
      <c r="A117" s="31">
        <v>2001</v>
      </c>
      <c r="B117" s="53">
        <f t="shared" si="6"/>
        <v>1136.491</v>
      </c>
      <c r="C117" s="33">
        <f t="shared" si="7"/>
        <v>31081900</v>
      </c>
      <c r="D117" s="56">
        <f t="shared" si="8"/>
        <v>3.6564399216264129E-2</v>
      </c>
    </row>
    <row r="118" spans="1:4" x14ac:dyDescent="0.25">
      <c r="A118" s="32">
        <v>2002</v>
      </c>
      <c r="B118" s="53">
        <f t="shared" si="6"/>
        <v>1812.71</v>
      </c>
      <c r="C118" s="33">
        <f t="shared" si="7"/>
        <v>31362000</v>
      </c>
      <c r="D118" s="56">
        <f t="shared" si="8"/>
        <v>5.7799566354186593E-2</v>
      </c>
    </row>
    <row r="119" spans="1:4" x14ac:dyDescent="0.25">
      <c r="A119" s="31">
        <v>2003</v>
      </c>
      <c r="B119" s="53">
        <f t="shared" si="6"/>
        <v>2216.67</v>
      </c>
      <c r="C119" s="33">
        <f t="shared" si="7"/>
        <v>31676000</v>
      </c>
      <c r="D119" s="56">
        <f t="shared" si="8"/>
        <v>6.9979479732289435E-2</v>
      </c>
    </row>
    <row r="120" spans="1:4" x14ac:dyDescent="0.25">
      <c r="A120" s="32">
        <v>2004</v>
      </c>
      <c r="B120" s="53">
        <f t="shared" si="6"/>
        <v>4082.6990000000001</v>
      </c>
      <c r="C120" s="33">
        <f t="shared" si="7"/>
        <v>31995000</v>
      </c>
      <c r="D120" s="56">
        <f t="shared" si="8"/>
        <v>0.12760428191904985</v>
      </c>
    </row>
    <row r="121" spans="1:4" x14ac:dyDescent="0.25">
      <c r="A121" s="31">
        <v>2005</v>
      </c>
      <c r="B121" s="53">
        <f t="shared" si="6"/>
        <v>4882.4759999999997</v>
      </c>
      <c r="C121" s="33">
        <f t="shared" si="7"/>
        <v>32312000</v>
      </c>
      <c r="D121" s="56">
        <f t="shared" si="8"/>
        <v>0.15110410992820006</v>
      </c>
    </row>
    <row r="122" spans="1:4" x14ac:dyDescent="0.25">
      <c r="A122" s="32">
        <v>2006</v>
      </c>
      <c r="B122" s="53">
        <f t="shared" si="6"/>
        <v>5873.5709999999999</v>
      </c>
      <c r="C122" s="33">
        <f t="shared" si="7"/>
        <v>32570505</v>
      </c>
      <c r="D122" s="56">
        <f t="shared" si="8"/>
        <v>0.18033404762990318</v>
      </c>
    </row>
    <row r="123" spans="1:4" x14ac:dyDescent="0.25">
      <c r="A123" s="31">
        <v>2007</v>
      </c>
      <c r="B123" s="53">
        <f t="shared" si="6"/>
        <v>4765.1090000000004</v>
      </c>
      <c r="C123" s="33">
        <f t="shared" si="7"/>
        <v>32887928</v>
      </c>
      <c r="D123" s="56">
        <f t="shared" si="8"/>
        <v>0.14488930406318087</v>
      </c>
    </row>
    <row r="124" spans="1:4" x14ac:dyDescent="0.25">
      <c r="A124" s="32">
        <v>2008</v>
      </c>
      <c r="B124" s="53">
        <f t="shared" si="6"/>
        <v>5352.5020000000004</v>
      </c>
      <c r="C124" s="33">
        <f t="shared" si="7"/>
        <v>33245773</v>
      </c>
      <c r="D124" s="56">
        <f t="shared" si="8"/>
        <v>0.16099797108041375</v>
      </c>
    </row>
    <row r="125" spans="1:4" x14ac:dyDescent="0.25">
      <c r="A125" s="31">
        <v>2009</v>
      </c>
      <c r="B125" s="53">
        <f t="shared" si="6"/>
        <v>5394.08</v>
      </c>
      <c r="C125" s="33">
        <f t="shared" si="7"/>
        <v>33628571</v>
      </c>
      <c r="D125" s="56">
        <f t="shared" si="8"/>
        <v>0.16040170127954589</v>
      </c>
    </row>
    <row r="126" spans="1:4" x14ac:dyDescent="0.25">
      <c r="A126" s="32">
        <v>2010</v>
      </c>
      <c r="B126" s="53">
        <f t="shared" si="6"/>
        <v>3773.7040000000002</v>
      </c>
      <c r="C126" s="33">
        <f t="shared" si="7"/>
        <v>34005274</v>
      </c>
      <c r="D126" s="56">
        <f t="shared" si="8"/>
        <v>0.11097408007946062</v>
      </c>
    </row>
    <row r="127" spans="1:4" x14ac:dyDescent="0.25">
      <c r="A127" s="31">
        <v>2011</v>
      </c>
      <c r="B127" s="53">
        <f t="shared" si="6"/>
        <v>4107.6120000000001</v>
      </c>
      <c r="C127" s="33">
        <f t="shared" si="7"/>
        <v>34342780</v>
      </c>
      <c r="D127" s="56">
        <f t="shared" si="8"/>
        <v>0.11960627532191628</v>
      </c>
    </row>
    <row r="128" spans="1:4" x14ac:dyDescent="0.25">
      <c r="A128" s="32">
        <v>2012</v>
      </c>
      <c r="B128" s="53">
        <f t="shared" si="6"/>
        <v>4324.1779999999999</v>
      </c>
      <c r="C128" s="33">
        <f t="shared" si="7"/>
        <v>34751476</v>
      </c>
      <c r="D128" s="56">
        <f t="shared" si="8"/>
        <v>0.12443149177318397</v>
      </c>
    </row>
    <row r="129" spans="1:10" x14ac:dyDescent="0.25">
      <c r="A129" s="31">
        <v>2013</v>
      </c>
      <c r="B129" s="53">
        <f t="shared" si="6"/>
        <v>3543.1779999999999</v>
      </c>
      <c r="C129" s="33">
        <f t="shared" si="7"/>
        <v>35155499</v>
      </c>
      <c r="D129" s="56">
        <f t="shared" si="8"/>
        <v>0.10078588274340808</v>
      </c>
    </row>
    <row r="130" spans="1:10" x14ac:dyDescent="0.25">
      <c r="A130" s="32">
        <v>2014</v>
      </c>
      <c r="B130" s="53">
        <f t="shared" si="6"/>
        <v>4996.768</v>
      </c>
      <c r="C130" s="33">
        <f t="shared" si="7"/>
        <v>35543658</v>
      </c>
      <c r="D130" s="56">
        <f t="shared" si="8"/>
        <v>0.14058114108570366</v>
      </c>
    </row>
    <row r="131" spans="1:10" x14ac:dyDescent="0.25">
      <c r="A131" s="31">
        <v>2015</v>
      </c>
      <c r="B131" s="53">
        <f t="shared" si="6"/>
        <v>3459.0329999999999</v>
      </c>
      <c r="C131" s="33">
        <f t="shared" si="7"/>
        <v>35851774</v>
      </c>
      <c r="D131" s="56">
        <f t="shared" si="8"/>
        <v>9.6481501863757146E-2</v>
      </c>
    </row>
    <row r="132" spans="1:10" x14ac:dyDescent="0.25">
      <c r="A132" t="s">
        <v>34</v>
      </c>
    </row>
    <row r="134" spans="1:10" x14ac:dyDescent="0.25">
      <c r="A134" s="121" t="s">
        <v>322</v>
      </c>
      <c r="B134" s="121"/>
      <c r="C134" s="121"/>
      <c r="D134" s="121"/>
      <c r="F134" s="7" t="s">
        <v>29</v>
      </c>
      <c r="I134" s="1" t="s">
        <v>3</v>
      </c>
      <c r="J134" s="7" t="s">
        <v>323</v>
      </c>
    </row>
    <row r="135" spans="1:10" ht="75" x14ac:dyDescent="0.25">
      <c r="A135" s="66" t="s">
        <v>0</v>
      </c>
      <c r="B135" s="28" t="s">
        <v>324</v>
      </c>
      <c r="C135" s="28" t="s">
        <v>318</v>
      </c>
      <c r="D135" s="28" t="s">
        <v>58</v>
      </c>
    </row>
    <row r="136" spans="1:10" x14ac:dyDescent="0.25">
      <c r="A136" s="31">
        <v>1995</v>
      </c>
      <c r="B136" s="59">
        <f t="shared" ref="B136:B156" si="9">B57</f>
        <v>24787.949000000001</v>
      </c>
      <c r="C136" s="33">
        <f ca="1">C111</f>
        <v>29354000</v>
      </c>
      <c r="D136" s="56">
        <f ca="1">(B136/C136)*1000</f>
        <v>0.84444876337126118</v>
      </c>
    </row>
    <row r="137" spans="1:10" x14ac:dyDescent="0.25">
      <c r="A137" s="32">
        <v>1996</v>
      </c>
      <c r="B137" s="59">
        <f t="shared" si="9"/>
        <v>15240.93</v>
      </c>
      <c r="C137" s="33">
        <f t="shared" ref="C137:C156" si="10">C112</f>
        <v>29671900</v>
      </c>
      <c r="D137" s="56">
        <f t="shared" ref="D137:D156" si="11">(B137/C137)*1000</f>
        <v>0.51364860356094488</v>
      </c>
    </row>
    <row r="138" spans="1:10" x14ac:dyDescent="0.25">
      <c r="A138" s="31">
        <v>1997</v>
      </c>
      <c r="B138" s="59">
        <f t="shared" si="9"/>
        <v>20124.143</v>
      </c>
      <c r="C138" s="33">
        <f t="shared" si="10"/>
        <v>29987200</v>
      </c>
      <c r="D138" s="56">
        <f t="shared" si="11"/>
        <v>0.67109109886885066</v>
      </c>
    </row>
    <row r="139" spans="1:10" x14ac:dyDescent="0.25">
      <c r="A139" s="32">
        <v>1998</v>
      </c>
      <c r="B139" s="59">
        <f t="shared" si="9"/>
        <v>15905.742</v>
      </c>
      <c r="C139" s="33">
        <f t="shared" si="10"/>
        <v>30247900</v>
      </c>
      <c r="D139" s="56">
        <f t="shared" si="11"/>
        <v>0.52584615791509492</v>
      </c>
    </row>
    <row r="140" spans="1:10" x14ac:dyDescent="0.25">
      <c r="A140" s="31">
        <v>1999</v>
      </c>
      <c r="B140" s="59">
        <f t="shared" si="9"/>
        <v>14093.833999999999</v>
      </c>
      <c r="C140" s="33">
        <f t="shared" si="10"/>
        <v>30499200</v>
      </c>
      <c r="D140" s="56">
        <f t="shared" si="11"/>
        <v>0.46210503882069037</v>
      </c>
    </row>
    <row r="141" spans="1:10" x14ac:dyDescent="0.25">
      <c r="A141" s="32">
        <v>2000</v>
      </c>
      <c r="B141" s="59">
        <f t="shared" si="9"/>
        <v>18130.003000000001</v>
      </c>
      <c r="C141" s="33">
        <f t="shared" si="10"/>
        <v>30769700</v>
      </c>
      <c r="D141" s="56">
        <f t="shared" si="11"/>
        <v>0.58921611195429269</v>
      </c>
    </row>
    <row r="142" spans="1:10" x14ac:dyDescent="0.25">
      <c r="A142" s="31">
        <v>2001</v>
      </c>
      <c r="B142" s="59">
        <f t="shared" si="9"/>
        <v>20482.307999999997</v>
      </c>
      <c r="C142" s="33">
        <f t="shared" si="10"/>
        <v>31081900</v>
      </c>
      <c r="D142" s="56">
        <f t="shared" si="11"/>
        <v>0.65897863386729882</v>
      </c>
    </row>
    <row r="143" spans="1:10" x14ac:dyDescent="0.25">
      <c r="A143" s="32">
        <v>2002</v>
      </c>
      <c r="B143" s="59">
        <f t="shared" si="9"/>
        <v>16607.273000000001</v>
      </c>
      <c r="C143" s="33">
        <f t="shared" si="10"/>
        <v>31362000</v>
      </c>
      <c r="D143" s="56">
        <f t="shared" si="11"/>
        <v>0.52953488297940188</v>
      </c>
    </row>
    <row r="144" spans="1:10" x14ac:dyDescent="0.25">
      <c r="A144" s="31">
        <v>2003</v>
      </c>
      <c r="B144" s="59">
        <f t="shared" si="9"/>
        <v>25096.402000000002</v>
      </c>
      <c r="C144" s="33">
        <f t="shared" si="10"/>
        <v>31676000</v>
      </c>
      <c r="D144" s="56">
        <f t="shared" si="11"/>
        <v>0.79228444248011121</v>
      </c>
    </row>
    <row r="145" spans="1:4" x14ac:dyDescent="0.25">
      <c r="A145" s="32">
        <v>2004</v>
      </c>
      <c r="B145" s="59">
        <f t="shared" si="9"/>
        <v>37880.618999999999</v>
      </c>
      <c r="C145" s="33">
        <f t="shared" si="10"/>
        <v>31995000</v>
      </c>
      <c r="D145" s="56">
        <f t="shared" si="11"/>
        <v>1.1839543366150962</v>
      </c>
    </row>
    <row r="146" spans="1:4" x14ac:dyDescent="0.25">
      <c r="A146" s="31">
        <v>2005</v>
      </c>
      <c r="B146" s="59">
        <f t="shared" si="9"/>
        <v>58945.732000000004</v>
      </c>
      <c r="C146" s="33">
        <f t="shared" si="10"/>
        <v>32312000</v>
      </c>
      <c r="D146" s="56">
        <f t="shared" si="11"/>
        <v>1.8242675167120574</v>
      </c>
    </row>
    <row r="147" spans="1:4" x14ac:dyDescent="0.25">
      <c r="A147" s="32">
        <v>2006</v>
      </c>
      <c r="B147" s="59">
        <f t="shared" si="9"/>
        <v>61488.835999999996</v>
      </c>
      <c r="C147" s="33">
        <f t="shared" si="10"/>
        <v>32570505</v>
      </c>
      <c r="D147" s="56">
        <f t="shared" si="11"/>
        <v>1.8878686713638613</v>
      </c>
    </row>
    <row r="148" spans="1:4" x14ac:dyDescent="0.25">
      <c r="A148" s="31">
        <v>2007</v>
      </c>
      <c r="B148" s="59">
        <f t="shared" si="9"/>
        <v>65108.807000000001</v>
      </c>
      <c r="C148" s="33">
        <f t="shared" si="10"/>
        <v>32887928</v>
      </c>
      <c r="D148" s="56">
        <f t="shared" si="11"/>
        <v>1.9797175121521793</v>
      </c>
    </row>
    <row r="149" spans="1:4" x14ac:dyDescent="0.25">
      <c r="A149" s="32">
        <v>2008</v>
      </c>
      <c r="B149" s="59">
        <f t="shared" si="9"/>
        <v>122582.33600000001</v>
      </c>
      <c r="C149" s="33">
        <f t="shared" si="10"/>
        <v>33245773</v>
      </c>
      <c r="D149" s="56">
        <f t="shared" si="11"/>
        <v>3.6871555370362423</v>
      </c>
    </row>
    <row r="150" spans="1:4" x14ac:dyDescent="0.25">
      <c r="A150" s="31">
        <v>2009</v>
      </c>
      <c r="B150" s="59">
        <f t="shared" si="9"/>
        <v>66494.963999999993</v>
      </c>
      <c r="C150" s="33">
        <f t="shared" si="10"/>
        <v>33628571</v>
      </c>
      <c r="D150" s="56">
        <f t="shared" si="11"/>
        <v>1.9773354032795505</v>
      </c>
    </row>
    <row r="151" spans="1:4" x14ac:dyDescent="0.25">
      <c r="A151" s="32">
        <v>2010</v>
      </c>
      <c r="B151" s="59">
        <f t="shared" si="9"/>
        <v>110812.856</v>
      </c>
      <c r="C151" s="33">
        <f t="shared" si="10"/>
        <v>34005274</v>
      </c>
      <c r="D151" s="56">
        <f t="shared" si="11"/>
        <v>3.258696165777109</v>
      </c>
    </row>
    <row r="152" spans="1:4" x14ac:dyDescent="0.25">
      <c r="A152" s="31">
        <v>2011</v>
      </c>
      <c r="B152" s="59">
        <f t="shared" si="9"/>
        <v>138205.739</v>
      </c>
      <c r="C152" s="33">
        <f t="shared" si="10"/>
        <v>34342780</v>
      </c>
      <c r="D152" s="56">
        <f t="shared" si="11"/>
        <v>4.0243026045066825</v>
      </c>
    </row>
    <row r="153" spans="1:4" x14ac:dyDescent="0.25">
      <c r="A153" s="32">
        <v>2012</v>
      </c>
      <c r="B153" s="59">
        <f t="shared" si="9"/>
        <v>148463.44799999997</v>
      </c>
      <c r="C153" s="33">
        <f t="shared" si="10"/>
        <v>34751476</v>
      </c>
      <c r="D153" s="56">
        <f t="shared" si="11"/>
        <v>4.2721479801318365</v>
      </c>
    </row>
    <row r="154" spans="1:4" x14ac:dyDescent="0.25">
      <c r="A154" s="31">
        <v>2013</v>
      </c>
      <c r="B154" s="59">
        <f t="shared" si="9"/>
        <v>123858.776</v>
      </c>
      <c r="C154" s="33">
        <f t="shared" si="10"/>
        <v>35155499</v>
      </c>
      <c r="D154" s="56">
        <f t="shared" si="11"/>
        <v>3.523169334049276</v>
      </c>
    </row>
    <row r="155" spans="1:4" x14ac:dyDescent="0.25">
      <c r="A155" s="32">
        <v>2014</v>
      </c>
      <c r="B155" s="59">
        <f t="shared" si="9"/>
        <v>141418.073</v>
      </c>
      <c r="C155" s="33">
        <f t="shared" si="10"/>
        <v>35543658</v>
      </c>
      <c r="D155" s="56">
        <f t="shared" si="11"/>
        <v>3.97871465564968</v>
      </c>
    </row>
    <row r="156" spans="1:4" x14ac:dyDescent="0.25">
      <c r="A156" s="31">
        <v>2015</v>
      </c>
      <c r="B156" s="59">
        <f t="shared" si="9"/>
        <v>161057.867</v>
      </c>
      <c r="C156" s="33">
        <f t="shared" si="10"/>
        <v>35851774</v>
      </c>
      <c r="D156" s="56">
        <f t="shared" si="11"/>
        <v>4.4923262932539965</v>
      </c>
    </row>
    <row r="157" spans="1:4" x14ac:dyDescent="0.25">
      <c r="A157" t="s">
        <v>34</v>
      </c>
    </row>
  </sheetData>
  <mergeCells count="6">
    <mergeCell ref="A134:D134"/>
    <mergeCell ref="A4:D4"/>
    <mergeCell ref="A30:D30"/>
    <mergeCell ref="A55:D55"/>
    <mergeCell ref="A83:D83"/>
    <mergeCell ref="A109:D10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zoomScale="80" zoomScaleNormal="80" workbookViewId="0">
      <selection activeCell="K70" sqref="K70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11</v>
      </c>
    </row>
    <row r="4" spans="1:10" x14ac:dyDescent="0.25">
      <c r="A4" s="121" t="s">
        <v>12</v>
      </c>
      <c r="B4" s="121"/>
      <c r="C4" s="121"/>
      <c r="D4" s="121"/>
      <c r="F4" s="7" t="s">
        <v>25</v>
      </c>
      <c r="I4" s="1" t="s">
        <v>3</v>
      </c>
      <c r="J4" s="7" t="s">
        <v>315</v>
      </c>
    </row>
    <row r="5" spans="1:10" ht="60" x14ac:dyDescent="0.25">
      <c r="A5" s="67" t="s">
        <v>0</v>
      </c>
      <c r="B5" s="28" t="s">
        <v>325</v>
      </c>
      <c r="C5" s="28" t="s">
        <v>24</v>
      </c>
      <c r="D5" s="28" t="s">
        <v>17</v>
      </c>
    </row>
    <row r="6" spans="1:10" x14ac:dyDescent="0.25">
      <c r="A6" s="31">
        <v>1995</v>
      </c>
      <c r="B6" s="53">
        <f>'Export '!I2</f>
        <v>1672.223</v>
      </c>
      <c r="C6" s="33">
        <v>37472184</v>
      </c>
      <c r="D6" s="56">
        <f t="shared" ref="D6:D26" si="0">(B6*1000/C6)</f>
        <v>4.4625714903620245E-2</v>
      </c>
    </row>
    <row r="7" spans="1:10" x14ac:dyDescent="0.25">
      <c r="A7" s="32">
        <v>1996</v>
      </c>
      <c r="B7" s="53">
        <f>'Export '!I3</f>
        <v>1092.423</v>
      </c>
      <c r="C7" s="34">
        <v>38068050</v>
      </c>
      <c r="D7" s="56">
        <f t="shared" si="0"/>
        <v>2.8696584143395841E-2</v>
      </c>
    </row>
    <row r="8" spans="1:10" x14ac:dyDescent="0.25">
      <c r="A8" s="31">
        <v>1997</v>
      </c>
      <c r="B8" s="53">
        <f>'Export '!I4</f>
        <v>1031.0709999999999</v>
      </c>
      <c r="C8" s="33">
        <v>38635691</v>
      </c>
      <c r="D8" s="56">
        <f t="shared" si="0"/>
        <v>2.6687008134525143E-2</v>
      </c>
    </row>
    <row r="9" spans="1:10" x14ac:dyDescent="0.25">
      <c r="A9" s="32">
        <v>1998</v>
      </c>
      <c r="B9" s="53">
        <f>'Export '!I5</f>
        <v>1077.8140000000001</v>
      </c>
      <c r="C9" s="34">
        <v>39184456</v>
      </c>
      <c r="D9" s="56">
        <f t="shared" si="0"/>
        <v>2.750616213735365E-2</v>
      </c>
    </row>
    <row r="10" spans="1:10" x14ac:dyDescent="0.25">
      <c r="A10" s="31">
        <v>1999</v>
      </c>
      <c r="B10" s="53">
        <f>'Export '!I6</f>
        <v>875.42600000000004</v>
      </c>
      <c r="C10" s="33">
        <v>39730798</v>
      </c>
      <c r="D10" s="56">
        <f t="shared" si="0"/>
        <v>2.2033939514630438E-2</v>
      </c>
    </row>
    <row r="11" spans="1:10" x14ac:dyDescent="0.25">
      <c r="A11" s="32">
        <v>2000</v>
      </c>
      <c r="B11" s="53">
        <f>'Export '!I7</f>
        <v>2339.6970000000001</v>
      </c>
      <c r="C11" s="34">
        <v>40295563</v>
      </c>
      <c r="D11" s="56">
        <f t="shared" si="0"/>
        <v>5.8063390254654089E-2</v>
      </c>
    </row>
    <row r="12" spans="1:10" x14ac:dyDescent="0.25">
      <c r="A12" s="31">
        <v>2001</v>
      </c>
      <c r="B12" s="53">
        <f>'Export '!I8</f>
        <v>1136.491</v>
      </c>
      <c r="C12" s="33">
        <v>40813541</v>
      </c>
      <c r="D12" s="56">
        <f t="shared" si="0"/>
        <v>2.7845929859406222E-2</v>
      </c>
    </row>
    <row r="13" spans="1:10" x14ac:dyDescent="0.25">
      <c r="A13" s="32">
        <v>2002</v>
      </c>
      <c r="B13" s="53">
        <f>'Export '!I9</f>
        <v>1812.71</v>
      </c>
      <c r="C13" s="34">
        <v>41328824</v>
      </c>
      <c r="D13" s="56">
        <f t="shared" si="0"/>
        <v>4.3860672154620223E-2</v>
      </c>
    </row>
    <row r="14" spans="1:10" x14ac:dyDescent="0.25">
      <c r="A14" s="31">
        <v>2003</v>
      </c>
      <c r="B14" s="53">
        <f>'Export '!I10</f>
        <v>2216.67</v>
      </c>
      <c r="C14" s="33">
        <v>41848959</v>
      </c>
      <c r="D14" s="56">
        <f t="shared" si="0"/>
        <v>5.29683426533979E-2</v>
      </c>
    </row>
    <row r="15" spans="1:10" x14ac:dyDescent="0.25">
      <c r="A15" s="32">
        <v>2004</v>
      </c>
      <c r="B15" s="53">
        <f>'Export '!I11</f>
        <v>4082.6990000000001</v>
      </c>
      <c r="C15" s="34">
        <v>42368489</v>
      </c>
      <c r="D15" s="56">
        <f t="shared" si="0"/>
        <v>9.636168521374458E-2</v>
      </c>
    </row>
    <row r="16" spans="1:10" x14ac:dyDescent="0.25">
      <c r="A16" s="31">
        <v>2005</v>
      </c>
      <c r="B16" s="53">
        <f>'Export '!I12</f>
        <v>4882.4759999999997</v>
      </c>
      <c r="C16" s="33">
        <v>42888592</v>
      </c>
      <c r="D16" s="56">
        <f t="shared" si="0"/>
        <v>0.11384090202821301</v>
      </c>
    </row>
    <row r="17" spans="1:10" x14ac:dyDescent="0.25">
      <c r="A17" s="32">
        <v>2006</v>
      </c>
      <c r="B17" s="53">
        <f>'Export '!I13</f>
        <v>5873.5709999999999</v>
      </c>
      <c r="C17" s="34">
        <v>43405956</v>
      </c>
      <c r="D17" s="56">
        <f t="shared" si="0"/>
        <v>0.13531716707264782</v>
      </c>
    </row>
    <row r="18" spans="1:10" x14ac:dyDescent="0.25">
      <c r="A18" s="31">
        <v>2007</v>
      </c>
      <c r="B18" s="53">
        <f>'Export '!I14</f>
        <v>4765.1090000000004</v>
      </c>
      <c r="C18" s="33">
        <v>43926929</v>
      </c>
      <c r="D18" s="56">
        <f t="shared" si="0"/>
        <v>0.10847808186181192</v>
      </c>
    </row>
    <row r="19" spans="1:10" x14ac:dyDescent="0.25">
      <c r="A19" s="32">
        <v>2008</v>
      </c>
      <c r="B19" s="53">
        <f>'Export '!I15</f>
        <v>5352.5020000000004</v>
      </c>
      <c r="C19" s="34">
        <v>44451147</v>
      </c>
      <c r="D19" s="56">
        <f t="shared" si="0"/>
        <v>0.12041313579602345</v>
      </c>
    </row>
    <row r="20" spans="1:10" x14ac:dyDescent="0.25">
      <c r="A20" s="31">
        <v>2009</v>
      </c>
      <c r="B20" s="53">
        <f>'Export '!I16</f>
        <v>5394.08</v>
      </c>
      <c r="C20" s="33">
        <v>44978832</v>
      </c>
      <c r="D20" s="56">
        <f t="shared" si="0"/>
        <v>0.11992485709722298</v>
      </c>
    </row>
    <row r="21" spans="1:10" x14ac:dyDescent="0.25">
      <c r="A21" s="32">
        <v>2010</v>
      </c>
      <c r="B21" s="53">
        <f>'Export '!I17</f>
        <v>3773.7040000000002</v>
      </c>
      <c r="C21" s="34">
        <v>45509584</v>
      </c>
      <c r="D21" s="56">
        <f t="shared" si="0"/>
        <v>8.2921083172283014E-2</v>
      </c>
    </row>
    <row r="22" spans="1:10" x14ac:dyDescent="0.25">
      <c r="A22" s="31">
        <v>2011</v>
      </c>
      <c r="B22" s="53">
        <f>'Export '!I18</f>
        <v>4107.6120000000001</v>
      </c>
      <c r="C22" s="33">
        <v>46044601</v>
      </c>
      <c r="D22" s="56">
        <f t="shared" si="0"/>
        <v>8.9209416756592164E-2</v>
      </c>
    </row>
    <row r="23" spans="1:10" x14ac:dyDescent="0.25">
      <c r="A23" s="32">
        <v>2012</v>
      </c>
      <c r="B23" s="53">
        <f>'Export '!I19</f>
        <v>4324.1779999999999</v>
      </c>
      <c r="C23" s="34">
        <v>46581823</v>
      </c>
      <c r="D23" s="56">
        <f t="shared" si="0"/>
        <v>9.2829728883732185E-2</v>
      </c>
    </row>
    <row r="24" spans="1:10" x14ac:dyDescent="0.25">
      <c r="A24" s="31">
        <v>2013</v>
      </c>
      <c r="B24" s="53">
        <f>'Export '!I20</f>
        <v>3543.1779999999999</v>
      </c>
      <c r="C24" s="33">
        <v>47121089</v>
      </c>
      <c r="D24" s="56">
        <f t="shared" si="0"/>
        <v>7.5193041485098103E-2</v>
      </c>
    </row>
    <row r="25" spans="1:10" x14ac:dyDescent="0.25">
      <c r="A25" s="32">
        <v>2014</v>
      </c>
      <c r="B25" s="53">
        <f>'Export '!I21</f>
        <v>4996.768</v>
      </c>
      <c r="C25" s="34">
        <v>47661787</v>
      </c>
      <c r="D25" s="56">
        <f t="shared" si="0"/>
        <v>0.10483803303472444</v>
      </c>
    </row>
    <row r="26" spans="1:10" x14ac:dyDescent="0.25">
      <c r="A26" s="31">
        <v>2015</v>
      </c>
      <c r="B26" s="53">
        <f>'Export '!I22</f>
        <v>3459.0329999999999</v>
      </c>
      <c r="C26" s="33">
        <v>48203405</v>
      </c>
      <c r="D26" s="56">
        <f t="shared" si="0"/>
        <v>7.1759100835304068E-2</v>
      </c>
    </row>
    <row r="27" spans="1:10" x14ac:dyDescent="0.25">
      <c r="A27" t="s">
        <v>39</v>
      </c>
    </row>
    <row r="30" spans="1:10" x14ac:dyDescent="0.25">
      <c r="A30" s="121" t="s">
        <v>13</v>
      </c>
      <c r="B30" s="121"/>
      <c r="C30" s="121"/>
      <c r="D30" s="121"/>
      <c r="F30" s="7" t="s">
        <v>26</v>
      </c>
      <c r="I30" s="1" t="s">
        <v>3</v>
      </c>
      <c r="J30" s="7" t="s">
        <v>27</v>
      </c>
    </row>
    <row r="31" spans="1:10" ht="60" x14ac:dyDescent="0.25">
      <c r="A31" s="67" t="s">
        <v>0</v>
      </c>
      <c r="B31" s="28" t="s">
        <v>55</v>
      </c>
      <c r="C31" s="28" t="s">
        <v>24</v>
      </c>
      <c r="D31" s="28" t="s">
        <v>57</v>
      </c>
    </row>
    <row r="32" spans="1:10" x14ac:dyDescent="0.25">
      <c r="A32" s="31">
        <v>1995</v>
      </c>
      <c r="B32" s="53">
        <f>'Import '!I2</f>
        <v>30976.739000000001</v>
      </c>
      <c r="C32" s="33">
        <v>37472184</v>
      </c>
      <c r="D32" s="29">
        <f>(B32/C32)*1000</f>
        <v>0.82665955632583354</v>
      </c>
    </row>
    <row r="33" spans="1:4" x14ac:dyDescent="0.25">
      <c r="A33" s="32">
        <v>1996</v>
      </c>
      <c r="B33" s="53">
        <f>'Import '!I3</f>
        <v>30951.223999999998</v>
      </c>
      <c r="C33" s="34">
        <v>38068050</v>
      </c>
      <c r="D33" s="29">
        <f t="shared" ref="D33:D52" si="1">(B33/C33)*1000</f>
        <v>0.81304989354589996</v>
      </c>
    </row>
    <row r="34" spans="1:4" x14ac:dyDescent="0.25">
      <c r="A34" s="31">
        <v>1997</v>
      </c>
      <c r="B34" s="53">
        <f>'Import '!I4</f>
        <v>32274.945</v>
      </c>
      <c r="C34" s="33">
        <v>38635691</v>
      </c>
      <c r="D34" s="29">
        <f t="shared" si="1"/>
        <v>0.83536606087878695</v>
      </c>
    </row>
    <row r="35" spans="1:4" x14ac:dyDescent="0.25">
      <c r="A35" s="32">
        <v>1998</v>
      </c>
      <c r="B35" s="53">
        <f>'Import '!I5</f>
        <v>27005.272000000001</v>
      </c>
      <c r="C35" s="34">
        <v>39184456</v>
      </c>
      <c r="D35" s="29">
        <f t="shared" si="1"/>
        <v>0.68918328226886705</v>
      </c>
    </row>
    <row r="36" spans="1:4" x14ac:dyDescent="0.25">
      <c r="A36" s="31">
        <v>1999</v>
      </c>
      <c r="B36" s="53">
        <f>'Import '!I6</f>
        <v>22014.386999999999</v>
      </c>
      <c r="C36" s="33">
        <v>39730798</v>
      </c>
      <c r="D36" s="29">
        <f t="shared" si="1"/>
        <v>0.5540887197886134</v>
      </c>
    </row>
    <row r="37" spans="1:4" x14ac:dyDescent="0.25">
      <c r="A37" s="32">
        <v>2000</v>
      </c>
      <c r="B37" s="53">
        <f>'Import '!I7</f>
        <v>23389.288</v>
      </c>
      <c r="C37" s="34">
        <v>40295563</v>
      </c>
      <c r="D37" s="29">
        <f t="shared" si="1"/>
        <v>0.58044326120967704</v>
      </c>
    </row>
    <row r="38" spans="1:4" x14ac:dyDescent="0.25">
      <c r="A38" s="31">
        <v>2001</v>
      </c>
      <c r="B38" s="53">
        <f>'Import '!I8</f>
        <v>22890.244999999999</v>
      </c>
      <c r="C38" s="33">
        <v>40813541</v>
      </c>
      <c r="D38" s="29">
        <f t="shared" si="1"/>
        <v>0.56084927793939765</v>
      </c>
    </row>
    <row r="39" spans="1:4" x14ac:dyDescent="0.25">
      <c r="A39" s="32">
        <v>2002</v>
      </c>
      <c r="B39" s="53">
        <f>'Import '!I9</f>
        <v>28420.502</v>
      </c>
      <c r="C39" s="34">
        <v>41328824</v>
      </c>
      <c r="D39" s="29">
        <f t="shared" si="1"/>
        <v>0.68766781266265886</v>
      </c>
    </row>
    <row r="40" spans="1:4" x14ac:dyDescent="0.25">
      <c r="A40" s="31">
        <v>2003</v>
      </c>
      <c r="B40" s="53">
        <f>'Import '!I10</f>
        <v>75045.092999999993</v>
      </c>
      <c r="C40" s="33">
        <v>41848959</v>
      </c>
      <c r="D40" s="29">
        <f t="shared" si="1"/>
        <v>1.7932367923417163</v>
      </c>
    </row>
    <row r="41" spans="1:4" x14ac:dyDescent="0.25">
      <c r="A41" s="32">
        <v>2004</v>
      </c>
      <c r="B41" s="53">
        <f>'Import '!I11</f>
        <v>29803.473000000002</v>
      </c>
      <c r="C41" s="34">
        <v>42368489</v>
      </c>
      <c r="D41" s="29">
        <f t="shared" si="1"/>
        <v>0.7034348805783468</v>
      </c>
    </row>
    <row r="42" spans="1:4" x14ac:dyDescent="0.25">
      <c r="A42" s="31">
        <v>2005</v>
      </c>
      <c r="B42" s="53">
        <f>'Import '!I12</f>
        <v>47958.523000000001</v>
      </c>
      <c r="C42" s="33">
        <v>42888592</v>
      </c>
      <c r="D42" s="29">
        <f t="shared" si="1"/>
        <v>1.1182116447189498</v>
      </c>
    </row>
    <row r="43" spans="1:4" x14ac:dyDescent="0.25">
      <c r="A43" s="32">
        <v>2006</v>
      </c>
      <c r="B43" s="53">
        <f>'Import '!I13</f>
        <v>53912.828999999998</v>
      </c>
      <c r="C43" s="34">
        <v>43405956</v>
      </c>
      <c r="D43" s="29">
        <f t="shared" si="1"/>
        <v>1.242060628730306</v>
      </c>
    </row>
    <row r="44" spans="1:4" x14ac:dyDescent="0.25">
      <c r="A44" s="31">
        <v>2007</v>
      </c>
      <c r="B44" s="53">
        <f>'Import '!I14</f>
        <v>79024.591</v>
      </c>
      <c r="C44" s="33">
        <v>43926929</v>
      </c>
      <c r="D44" s="29">
        <f t="shared" si="1"/>
        <v>1.7990010410242883</v>
      </c>
    </row>
    <row r="45" spans="1:4" x14ac:dyDescent="0.25">
      <c r="A45" s="32">
        <v>2008</v>
      </c>
      <c r="B45" s="53">
        <f>'Import '!I15</f>
        <v>105914.648</v>
      </c>
      <c r="C45" s="34">
        <v>44451147</v>
      </c>
      <c r="D45" s="29">
        <f t="shared" si="1"/>
        <v>2.3827202479162124</v>
      </c>
    </row>
    <row r="46" spans="1:4" x14ac:dyDescent="0.25">
      <c r="A46" s="31">
        <v>2009</v>
      </c>
      <c r="B46" s="53">
        <f>'Import '!I16</f>
        <v>137475.64199999999</v>
      </c>
      <c r="C46" s="33">
        <v>44978832</v>
      </c>
      <c r="D46" s="29">
        <f t="shared" si="1"/>
        <v>3.0564520216976732</v>
      </c>
    </row>
    <row r="47" spans="1:4" x14ac:dyDescent="0.25">
      <c r="A47" s="32">
        <v>2010</v>
      </c>
      <c r="B47" s="53">
        <f>'Import '!I17</f>
        <v>123894.70299999999</v>
      </c>
      <c r="C47" s="34">
        <v>45509584</v>
      </c>
      <c r="D47" s="29">
        <f t="shared" si="1"/>
        <v>2.7223870690622003</v>
      </c>
    </row>
    <row r="48" spans="1:4" x14ac:dyDescent="0.25">
      <c r="A48" s="31">
        <v>2011</v>
      </c>
      <c r="B48" s="53">
        <f>'Import '!I18</f>
        <v>191626.93700000001</v>
      </c>
      <c r="C48" s="33">
        <v>46044601</v>
      </c>
      <c r="D48" s="29">
        <f t="shared" si="1"/>
        <v>4.1617677825028823</v>
      </c>
    </row>
    <row r="49" spans="1:10" x14ac:dyDescent="0.25">
      <c r="A49" s="32">
        <v>2012</v>
      </c>
      <c r="B49" s="53">
        <f>'Import '!I19</f>
        <v>192238.23699999999</v>
      </c>
      <c r="C49" s="34">
        <v>46581823</v>
      </c>
      <c r="D49" s="29">
        <f t="shared" si="1"/>
        <v>4.1268938100597738</v>
      </c>
    </row>
    <row r="50" spans="1:10" x14ac:dyDescent="0.25">
      <c r="A50" s="31">
        <v>2013</v>
      </c>
      <c r="B50" s="53">
        <f>'Import '!I20</f>
        <v>139384.21400000001</v>
      </c>
      <c r="C50" s="33">
        <v>47121089</v>
      </c>
      <c r="D50" s="29">
        <f t="shared" si="1"/>
        <v>2.9580006947632302</v>
      </c>
    </row>
    <row r="51" spans="1:10" x14ac:dyDescent="0.25">
      <c r="A51" s="32">
        <v>2014</v>
      </c>
      <c r="B51" s="53">
        <f>'Import '!I21</f>
        <v>206567.22</v>
      </c>
      <c r="C51" s="34">
        <v>47661787</v>
      </c>
      <c r="D51" s="29">
        <f t="shared" si="1"/>
        <v>4.3340217184890699</v>
      </c>
    </row>
    <row r="52" spans="1:10" x14ac:dyDescent="0.25">
      <c r="A52" s="31">
        <v>2015</v>
      </c>
      <c r="B52" s="53">
        <f>'Import '!I22</f>
        <v>100070</v>
      </c>
      <c r="C52" s="33">
        <v>48203405</v>
      </c>
      <c r="D52" s="29">
        <f t="shared" si="1"/>
        <v>2.0759944240453549</v>
      </c>
    </row>
    <row r="53" spans="1:10" x14ac:dyDescent="0.25">
      <c r="A53" t="s">
        <v>39</v>
      </c>
    </row>
    <row r="55" spans="1:10" x14ac:dyDescent="0.25">
      <c r="A55" s="121" t="s">
        <v>22</v>
      </c>
      <c r="B55" s="121"/>
      <c r="C55" s="121"/>
      <c r="D55" s="121"/>
      <c r="F55" s="7" t="s">
        <v>29</v>
      </c>
      <c r="I55" s="1" t="s">
        <v>3</v>
      </c>
      <c r="J55" s="7" t="s">
        <v>28</v>
      </c>
    </row>
    <row r="56" spans="1:10" ht="75" x14ac:dyDescent="0.25">
      <c r="A56" s="67" t="s">
        <v>0</v>
      </c>
      <c r="B56" s="28" t="s">
        <v>23</v>
      </c>
      <c r="C56" s="28" t="s">
        <v>24</v>
      </c>
      <c r="D56" s="28" t="s">
        <v>58</v>
      </c>
    </row>
    <row r="57" spans="1:10" x14ac:dyDescent="0.25">
      <c r="A57" s="31">
        <v>1995</v>
      </c>
      <c r="B57" s="53">
        <f>B6+B32</f>
        <v>32648.962</v>
      </c>
      <c r="C57" s="33">
        <v>37472184</v>
      </c>
      <c r="D57" s="56">
        <f>(B57/C57)*1000</f>
        <v>0.87128527122945376</v>
      </c>
    </row>
    <row r="58" spans="1:10" x14ac:dyDescent="0.25">
      <c r="A58" s="32">
        <v>1996</v>
      </c>
      <c r="B58" s="53">
        <f t="shared" ref="B58:B77" si="2">B7+B33</f>
        <v>32043.646999999997</v>
      </c>
      <c r="C58" s="34">
        <v>38068050</v>
      </c>
      <c r="D58" s="56">
        <f t="shared" ref="D58:D77" si="3">(B58/C58)*1000</f>
        <v>0.84174647768929578</v>
      </c>
    </row>
    <row r="59" spans="1:10" x14ac:dyDescent="0.25">
      <c r="A59" s="31">
        <v>1997</v>
      </c>
      <c r="B59" s="53">
        <f t="shared" si="2"/>
        <v>33306.016000000003</v>
      </c>
      <c r="C59" s="33">
        <v>38635691</v>
      </c>
      <c r="D59" s="56">
        <f t="shared" si="3"/>
        <v>0.86205306901331225</v>
      </c>
    </row>
    <row r="60" spans="1:10" x14ac:dyDescent="0.25">
      <c r="A60" s="32">
        <v>1998</v>
      </c>
      <c r="B60" s="53">
        <f t="shared" si="2"/>
        <v>28083.085999999999</v>
      </c>
      <c r="C60" s="34">
        <v>39184456</v>
      </c>
      <c r="D60" s="56">
        <f t="shared" si="3"/>
        <v>0.71668944440622062</v>
      </c>
    </row>
    <row r="61" spans="1:10" x14ac:dyDescent="0.25">
      <c r="A61" s="31">
        <v>1999</v>
      </c>
      <c r="B61" s="53">
        <f t="shared" si="2"/>
        <v>22889.812999999998</v>
      </c>
      <c r="C61" s="33">
        <v>39730798</v>
      </c>
      <c r="D61" s="56">
        <f t="shared" si="3"/>
        <v>0.57612265930324369</v>
      </c>
    </row>
    <row r="62" spans="1:10" x14ac:dyDescent="0.25">
      <c r="A62" s="32">
        <v>2000</v>
      </c>
      <c r="B62" s="53">
        <f t="shared" si="2"/>
        <v>25728.985000000001</v>
      </c>
      <c r="C62" s="34">
        <v>40295563</v>
      </c>
      <c r="D62" s="56">
        <f t="shared" si="3"/>
        <v>0.63850665146433117</v>
      </c>
    </row>
    <row r="63" spans="1:10" x14ac:dyDescent="0.25">
      <c r="A63" s="31">
        <v>2001</v>
      </c>
      <c r="B63" s="53">
        <f t="shared" si="2"/>
        <v>24026.735999999997</v>
      </c>
      <c r="C63" s="33">
        <v>40813541</v>
      </c>
      <c r="D63" s="56">
        <f t="shared" si="3"/>
        <v>0.5886952077988038</v>
      </c>
    </row>
    <row r="64" spans="1:10" x14ac:dyDescent="0.25">
      <c r="A64" s="32">
        <v>2002</v>
      </c>
      <c r="B64" s="53">
        <f t="shared" si="2"/>
        <v>30233.212</v>
      </c>
      <c r="C64" s="34">
        <v>41328824</v>
      </c>
      <c r="D64" s="56">
        <f t="shared" si="3"/>
        <v>0.73152848481727906</v>
      </c>
    </row>
    <row r="65" spans="1:4" x14ac:dyDescent="0.25">
      <c r="A65" s="31">
        <v>2003</v>
      </c>
      <c r="B65" s="53">
        <f t="shared" si="2"/>
        <v>77261.762999999992</v>
      </c>
      <c r="C65" s="33">
        <v>41848959</v>
      </c>
      <c r="D65" s="56">
        <f t="shared" si="3"/>
        <v>1.8462051349951141</v>
      </c>
    </row>
    <row r="66" spans="1:4" x14ac:dyDescent="0.25">
      <c r="A66" s="32">
        <v>2004</v>
      </c>
      <c r="B66" s="53">
        <f t="shared" si="2"/>
        <v>33886.171999999999</v>
      </c>
      <c r="C66" s="34">
        <v>42368489</v>
      </c>
      <c r="D66" s="56">
        <f t="shared" si="3"/>
        <v>0.79979656579209135</v>
      </c>
    </row>
    <row r="67" spans="1:4" x14ac:dyDescent="0.25">
      <c r="A67" s="31">
        <v>2005</v>
      </c>
      <c r="B67" s="53">
        <f t="shared" si="2"/>
        <v>52840.999000000003</v>
      </c>
      <c r="C67" s="33">
        <v>42888592</v>
      </c>
      <c r="D67" s="56">
        <f t="shared" si="3"/>
        <v>1.2320525467471632</v>
      </c>
    </row>
    <row r="68" spans="1:4" x14ac:dyDescent="0.25">
      <c r="A68" s="32">
        <v>2006</v>
      </c>
      <c r="B68" s="53">
        <f t="shared" si="2"/>
        <v>59786.399999999994</v>
      </c>
      <c r="C68" s="34">
        <v>43405956</v>
      </c>
      <c r="D68" s="56">
        <f t="shared" si="3"/>
        <v>1.3773777958029536</v>
      </c>
    </row>
    <row r="69" spans="1:4" x14ac:dyDescent="0.25">
      <c r="A69" s="31">
        <v>2007</v>
      </c>
      <c r="B69" s="53">
        <f t="shared" si="2"/>
        <v>83789.7</v>
      </c>
      <c r="C69" s="33">
        <v>43926929</v>
      </c>
      <c r="D69" s="56">
        <f t="shared" si="3"/>
        <v>1.9074791228861001</v>
      </c>
    </row>
    <row r="70" spans="1:4" x14ac:dyDescent="0.25">
      <c r="A70" s="32">
        <v>2008</v>
      </c>
      <c r="B70" s="53">
        <f t="shared" si="2"/>
        <v>111267.15</v>
      </c>
      <c r="C70" s="34">
        <v>44451147</v>
      </c>
      <c r="D70" s="56">
        <f t="shared" si="3"/>
        <v>2.5031333837122358</v>
      </c>
    </row>
    <row r="71" spans="1:4" x14ac:dyDescent="0.25">
      <c r="A71" s="31">
        <v>2009</v>
      </c>
      <c r="B71" s="53">
        <f t="shared" si="2"/>
        <v>142869.72199999998</v>
      </c>
      <c r="C71" s="33">
        <v>44978832</v>
      </c>
      <c r="D71" s="56">
        <f t="shared" si="3"/>
        <v>3.1763768787948958</v>
      </c>
    </row>
    <row r="72" spans="1:4" x14ac:dyDescent="0.25">
      <c r="A72" s="32">
        <v>2010</v>
      </c>
      <c r="B72" s="53">
        <f t="shared" si="2"/>
        <v>127668.40699999999</v>
      </c>
      <c r="C72" s="34">
        <v>45509584</v>
      </c>
      <c r="D72" s="56">
        <f t="shared" si="3"/>
        <v>2.8053081522344829</v>
      </c>
    </row>
    <row r="73" spans="1:4" x14ac:dyDescent="0.25">
      <c r="A73" s="31">
        <v>2011</v>
      </c>
      <c r="B73" s="53">
        <f t="shared" si="2"/>
        <v>195734.549</v>
      </c>
      <c r="C73" s="33">
        <v>46044601</v>
      </c>
      <c r="D73" s="56">
        <f t="shared" si="3"/>
        <v>4.2509771992594745</v>
      </c>
    </row>
    <row r="74" spans="1:4" x14ac:dyDescent="0.25">
      <c r="A74" s="32">
        <v>2012</v>
      </c>
      <c r="B74" s="53">
        <f t="shared" si="2"/>
        <v>196562.41499999998</v>
      </c>
      <c r="C74" s="34">
        <v>46581823</v>
      </c>
      <c r="D74" s="56">
        <f t="shared" si="3"/>
        <v>4.219723538943505</v>
      </c>
    </row>
    <row r="75" spans="1:4" x14ac:dyDescent="0.25">
      <c r="A75" s="31">
        <v>2013</v>
      </c>
      <c r="B75" s="53">
        <f t="shared" si="2"/>
        <v>142927.39199999999</v>
      </c>
      <c r="C75" s="33">
        <v>47121089</v>
      </c>
      <c r="D75" s="56">
        <f t="shared" si="3"/>
        <v>3.0331937362483279</v>
      </c>
    </row>
    <row r="76" spans="1:4" x14ac:dyDescent="0.25">
      <c r="A76" s="32">
        <v>2014</v>
      </c>
      <c r="B76" s="53">
        <f t="shared" si="2"/>
        <v>211563.98800000001</v>
      </c>
      <c r="C76" s="34">
        <v>47661787</v>
      </c>
      <c r="D76" s="56">
        <f t="shared" si="3"/>
        <v>4.4388597515237942</v>
      </c>
    </row>
    <row r="77" spans="1:4" x14ac:dyDescent="0.25">
      <c r="A77" s="31">
        <v>2015</v>
      </c>
      <c r="B77" s="53">
        <f t="shared" si="2"/>
        <v>103529.033</v>
      </c>
      <c r="C77" s="33">
        <v>48203405</v>
      </c>
      <c r="D77" s="56">
        <f t="shared" si="3"/>
        <v>2.1477535248806596</v>
      </c>
    </row>
    <row r="78" spans="1:4" x14ac:dyDescent="0.25">
      <c r="A78" t="s">
        <v>39</v>
      </c>
    </row>
    <row r="83" spans="1:11" x14ac:dyDescent="0.25">
      <c r="A83" s="121" t="s">
        <v>316</v>
      </c>
      <c r="B83" s="121"/>
      <c r="C83" s="121"/>
      <c r="D83" s="121"/>
      <c r="G83" s="7" t="s">
        <v>25</v>
      </c>
      <c r="J83" s="1" t="s">
        <v>3</v>
      </c>
      <c r="K83" s="7" t="s">
        <v>317</v>
      </c>
    </row>
    <row r="84" spans="1:11" ht="60" x14ac:dyDescent="0.25">
      <c r="A84" s="67" t="s">
        <v>0</v>
      </c>
      <c r="B84" s="28" t="s">
        <v>1</v>
      </c>
      <c r="C84" s="28" t="s">
        <v>318</v>
      </c>
      <c r="D84" s="28" t="s">
        <v>17</v>
      </c>
    </row>
    <row r="85" spans="1:11" x14ac:dyDescent="0.25">
      <c r="A85" s="31">
        <v>1995</v>
      </c>
      <c r="B85" s="53">
        <f>B32</f>
        <v>30976.739000000001</v>
      </c>
      <c r="C85" s="33">
        <f ca="1">' Per Cápita 2'!C136</f>
        <v>29354000</v>
      </c>
      <c r="D85" s="52">
        <f ca="1">(B85/C85)*1000</f>
        <v>1.0552816992573415</v>
      </c>
    </row>
    <row r="86" spans="1:11" x14ac:dyDescent="0.25">
      <c r="A86" s="32">
        <v>1996</v>
      </c>
      <c r="B86" s="53">
        <f t="shared" ref="B86:B105" si="4">B33</f>
        <v>30951.223999999998</v>
      </c>
      <c r="C86" s="33">
        <f>' Per Cápita 1'!C84</f>
        <v>29671900</v>
      </c>
      <c r="D86" s="52">
        <f t="shared" ref="D86:D105" si="5">(B86/C86)*1000</f>
        <v>1.0431156751000104</v>
      </c>
    </row>
    <row r="87" spans="1:11" x14ac:dyDescent="0.25">
      <c r="A87" s="31">
        <v>1997</v>
      </c>
      <c r="B87" s="53">
        <f t="shared" si="4"/>
        <v>32274.945</v>
      </c>
      <c r="C87" s="33">
        <f>' Per Cápita 1'!C85</f>
        <v>29987200</v>
      </c>
      <c r="D87" s="52">
        <f t="shared" si="5"/>
        <v>1.0762907173727458</v>
      </c>
    </row>
    <row r="88" spans="1:11" x14ac:dyDescent="0.25">
      <c r="A88" s="32">
        <v>1998</v>
      </c>
      <c r="B88" s="53">
        <f t="shared" si="4"/>
        <v>27005.272000000001</v>
      </c>
      <c r="C88" s="33">
        <f>' Per Cápita 1'!C86</f>
        <v>30247900</v>
      </c>
      <c r="D88" s="52">
        <f t="shared" si="5"/>
        <v>0.89279824384502726</v>
      </c>
    </row>
    <row r="89" spans="1:11" x14ac:dyDescent="0.25">
      <c r="A89" s="31">
        <v>1999</v>
      </c>
      <c r="B89" s="53">
        <f t="shared" si="4"/>
        <v>22014.386999999999</v>
      </c>
      <c r="C89" s="33">
        <f>' Per Cápita 1'!C87</f>
        <v>30499200</v>
      </c>
      <c r="D89" s="52">
        <f t="shared" si="5"/>
        <v>0.721802112842304</v>
      </c>
    </row>
    <row r="90" spans="1:11" x14ac:dyDescent="0.25">
      <c r="A90" s="32">
        <v>2000</v>
      </c>
      <c r="B90" s="53">
        <f t="shared" si="4"/>
        <v>23389.288</v>
      </c>
      <c r="C90" s="33">
        <f>' Per Cápita 1'!C88</f>
        <v>30769700</v>
      </c>
      <c r="D90" s="52">
        <f t="shared" si="5"/>
        <v>0.76014026786091515</v>
      </c>
    </row>
    <row r="91" spans="1:11" x14ac:dyDescent="0.25">
      <c r="A91" s="31">
        <v>2001</v>
      </c>
      <c r="B91" s="53">
        <f t="shared" si="4"/>
        <v>22890.244999999999</v>
      </c>
      <c r="C91" s="33">
        <f>' Per Cápita 1'!C89</f>
        <v>31081900</v>
      </c>
      <c r="D91" s="52">
        <f t="shared" si="5"/>
        <v>0.73644934833456122</v>
      </c>
    </row>
    <row r="92" spans="1:11" x14ac:dyDescent="0.25">
      <c r="A92" s="32">
        <v>2002</v>
      </c>
      <c r="B92" s="53">
        <f t="shared" si="4"/>
        <v>28420.502</v>
      </c>
      <c r="C92" s="33">
        <f>' Per Cápita 1'!C90</f>
        <v>31362000</v>
      </c>
      <c r="D92" s="52">
        <f t="shared" si="5"/>
        <v>0.90620821376187743</v>
      </c>
    </row>
    <row r="93" spans="1:11" x14ac:dyDescent="0.25">
      <c r="A93" s="31">
        <v>2003</v>
      </c>
      <c r="B93" s="53">
        <f t="shared" si="4"/>
        <v>75045.092999999993</v>
      </c>
      <c r="C93" s="33">
        <f>' Per Cápita 1'!C91</f>
        <v>31676000</v>
      </c>
      <c r="D93" s="52">
        <f t="shared" si="5"/>
        <v>2.3691467672685946</v>
      </c>
    </row>
    <row r="94" spans="1:11" x14ac:dyDescent="0.25">
      <c r="A94" s="32">
        <v>2004</v>
      </c>
      <c r="B94" s="53">
        <f t="shared" si="4"/>
        <v>29803.473000000002</v>
      </c>
      <c r="C94" s="33">
        <f>' Per Cápita 1'!C92</f>
        <v>31995000</v>
      </c>
      <c r="D94" s="52">
        <f t="shared" si="5"/>
        <v>0.93150407876230668</v>
      </c>
    </row>
    <row r="95" spans="1:11" x14ac:dyDescent="0.25">
      <c r="A95" s="31">
        <v>2005</v>
      </c>
      <c r="B95" s="53">
        <f t="shared" si="4"/>
        <v>47958.523000000001</v>
      </c>
      <c r="C95" s="33">
        <f>' Per Cápita 1'!C93</f>
        <v>32312000</v>
      </c>
      <c r="D95" s="52">
        <f t="shared" si="5"/>
        <v>1.4842325761327062</v>
      </c>
    </row>
    <row r="96" spans="1:11" x14ac:dyDescent="0.25">
      <c r="A96" s="32">
        <v>2006</v>
      </c>
      <c r="B96" s="53">
        <f t="shared" si="4"/>
        <v>53912.828999999998</v>
      </c>
      <c r="C96" s="33">
        <f>' Per Cápita 1'!C94</f>
        <v>32570505</v>
      </c>
      <c r="D96" s="52">
        <f t="shared" si="5"/>
        <v>1.6552653696956801</v>
      </c>
    </row>
    <row r="97" spans="1:10" x14ac:dyDescent="0.25">
      <c r="A97" s="31">
        <v>2007</v>
      </c>
      <c r="B97" s="53">
        <f t="shared" si="4"/>
        <v>79024.591</v>
      </c>
      <c r="C97" s="33">
        <f>' Per Cápita 1'!C95</f>
        <v>32887928</v>
      </c>
      <c r="D97" s="52">
        <f t="shared" si="5"/>
        <v>2.4028449283883133</v>
      </c>
    </row>
    <row r="98" spans="1:10" x14ac:dyDescent="0.25">
      <c r="A98" s="32">
        <v>2008</v>
      </c>
      <c r="B98" s="53">
        <f t="shared" si="4"/>
        <v>105914.648</v>
      </c>
      <c r="C98" s="33">
        <f>' Per Cápita 1'!C96</f>
        <v>33245773</v>
      </c>
      <c r="D98" s="52">
        <f t="shared" si="5"/>
        <v>3.1858079521868841</v>
      </c>
    </row>
    <row r="99" spans="1:10" x14ac:dyDescent="0.25">
      <c r="A99" s="31">
        <v>2009</v>
      </c>
      <c r="B99" s="53">
        <f t="shared" si="4"/>
        <v>137475.64199999999</v>
      </c>
      <c r="C99" s="33">
        <f>' Per Cápita 1'!C97</f>
        <v>33628571</v>
      </c>
      <c r="D99" s="52">
        <f t="shared" si="5"/>
        <v>4.0880607742743518</v>
      </c>
    </row>
    <row r="100" spans="1:10" x14ac:dyDescent="0.25">
      <c r="A100" s="32">
        <v>2010</v>
      </c>
      <c r="B100" s="53">
        <f t="shared" si="4"/>
        <v>123894.70299999999</v>
      </c>
      <c r="C100" s="33">
        <f>' Per Cápita 1'!C98</f>
        <v>34005274</v>
      </c>
      <c r="D100" s="52">
        <f t="shared" si="5"/>
        <v>3.6433966978181092</v>
      </c>
    </row>
    <row r="101" spans="1:10" x14ac:dyDescent="0.25">
      <c r="A101" s="31">
        <v>2011</v>
      </c>
      <c r="B101" s="53">
        <f t="shared" si="4"/>
        <v>191626.93700000001</v>
      </c>
      <c r="C101" s="33">
        <f>' Per Cápita 1'!C99</f>
        <v>34342780</v>
      </c>
      <c r="D101" s="52">
        <f t="shared" si="5"/>
        <v>5.5798318307370574</v>
      </c>
    </row>
    <row r="102" spans="1:10" x14ac:dyDescent="0.25">
      <c r="A102" s="32">
        <v>2012</v>
      </c>
      <c r="B102" s="53">
        <f t="shared" si="4"/>
        <v>192238.23699999999</v>
      </c>
      <c r="C102" s="33">
        <f>' Per Cápita 1'!C100</f>
        <v>34751476</v>
      </c>
      <c r="D102" s="52">
        <f t="shared" si="5"/>
        <v>5.5318006348852631</v>
      </c>
    </row>
    <row r="103" spans="1:10" x14ac:dyDescent="0.25">
      <c r="A103" s="31">
        <v>2013</v>
      </c>
      <c r="B103" s="53">
        <f t="shared" si="4"/>
        <v>139384.21400000001</v>
      </c>
      <c r="C103" s="33">
        <f>' Per Cápita 1'!C101</f>
        <v>35155499</v>
      </c>
      <c r="D103" s="52">
        <f t="shared" si="5"/>
        <v>3.9647912265446723</v>
      </c>
    </row>
    <row r="104" spans="1:10" x14ac:dyDescent="0.25">
      <c r="A104" s="32">
        <v>2014</v>
      </c>
      <c r="B104" s="53">
        <f t="shared" si="4"/>
        <v>206567.22</v>
      </c>
      <c r="C104" s="33">
        <f>' Per Cápita 1'!C102</f>
        <v>35543658</v>
      </c>
      <c r="D104" s="52">
        <f t="shared" si="5"/>
        <v>5.8116477488051448</v>
      </c>
    </row>
    <row r="105" spans="1:10" x14ac:dyDescent="0.25">
      <c r="A105" s="31">
        <v>2015</v>
      </c>
      <c r="B105" s="53">
        <f t="shared" si="4"/>
        <v>100070</v>
      </c>
      <c r="C105" s="33">
        <f>' Per Cápita 1'!C103</f>
        <v>35851774</v>
      </c>
      <c r="D105" s="52">
        <f t="shared" si="5"/>
        <v>2.7912147387741539</v>
      </c>
    </row>
    <row r="106" spans="1:10" x14ac:dyDescent="0.25">
      <c r="A106" t="s">
        <v>34</v>
      </c>
    </row>
    <row r="109" spans="1:10" x14ac:dyDescent="0.25">
      <c r="A109" s="121" t="s">
        <v>319</v>
      </c>
      <c r="B109" s="121"/>
      <c r="C109" s="121"/>
      <c r="D109" s="121"/>
      <c r="F109" s="7" t="s">
        <v>26</v>
      </c>
      <c r="I109" s="1" t="s">
        <v>3</v>
      </c>
      <c r="J109" s="7" t="s">
        <v>320</v>
      </c>
    </row>
    <row r="110" spans="1:10" ht="60" x14ac:dyDescent="0.25">
      <c r="A110" s="67" t="s">
        <v>0</v>
      </c>
      <c r="B110" s="28" t="s">
        <v>329</v>
      </c>
      <c r="C110" s="28" t="s">
        <v>318</v>
      </c>
      <c r="D110" s="28" t="s">
        <v>57</v>
      </c>
    </row>
    <row r="111" spans="1:10" x14ac:dyDescent="0.25">
      <c r="A111" s="31">
        <v>1995</v>
      </c>
      <c r="B111" s="53">
        <f t="shared" ref="B111:B131" si="6">B6</f>
        <v>1672.223</v>
      </c>
      <c r="C111" s="33">
        <f ca="1">C85</f>
        <v>29354000</v>
      </c>
      <c r="D111" s="56">
        <f t="shared" ref="D111:D131" ca="1" si="7">(B111*1000)/C111</f>
        <v>5.6967466103427129E-2</v>
      </c>
    </row>
    <row r="112" spans="1:10" x14ac:dyDescent="0.25">
      <c r="A112" s="32">
        <v>1996</v>
      </c>
      <c r="B112" s="53">
        <f t="shared" si="6"/>
        <v>1092.423</v>
      </c>
      <c r="C112" s="33">
        <f t="shared" ref="C112:C131" si="8">C86</f>
        <v>29671900</v>
      </c>
      <c r="D112" s="56">
        <f t="shared" si="7"/>
        <v>3.6816752550392795E-2</v>
      </c>
    </row>
    <row r="113" spans="1:4" x14ac:dyDescent="0.25">
      <c r="A113" s="31">
        <v>1997</v>
      </c>
      <c r="B113" s="53">
        <f t="shared" si="6"/>
        <v>1031.0709999999999</v>
      </c>
      <c r="C113" s="33">
        <f t="shared" si="8"/>
        <v>29987200</v>
      </c>
      <c r="D113" s="56">
        <f t="shared" si="7"/>
        <v>3.4383703713584457E-2</v>
      </c>
    </row>
    <row r="114" spans="1:4" x14ac:dyDescent="0.25">
      <c r="A114" s="32">
        <v>1998</v>
      </c>
      <c r="B114" s="53">
        <f t="shared" si="6"/>
        <v>1077.8140000000001</v>
      </c>
      <c r="C114" s="33">
        <f t="shared" si="8"/>
        <v>30247900</v>
      </c>
      <c r="D114" s="56">
        <f t="shared" si="7"/>
        <v>3.5632688550279526E-2</v>
      </c>
    </row>
    <row r="115" spans="1:4" x14ac:dyDescent="0.25">
      <c r="A115" s="31">
        <v>1999</v>
      </c>
      <c r="B115" s="53">
        <f t="shared" si="6"/>
        <v>875.42600000000004</v>
      </c>
      <c r="C115" s="33">
        <f t="shared" si="8"/>
        <v>30499200</v>
      </c>
      <c r="D115" s="56">
        <f t="shared" si="7"/>
        <v>2.8703244675270172E-2</v>
      </c>
    </row>
    <row r="116" spans="1:4" x14ac:dyDescent="0.25">
      <c r="A116" s="32">
        <v>2000</v>
      </c>
      <c r="B116" s="53">
        <f t="shared" si="6"/>
        <v>2339.6970000000001</v>
      </c>
      <c r="C116" s="33">
        <f t="shared" si="8"/>
        <v>30769700</v>
      </c>
      <c r="D116" s="56">
        <f t="shared" si="7"/>
        <v>7.6038992905358191E-2</v>
      </c>
    </row>
    <row r="117" spans="1:4" x14ac:dyDescent="0.25">
      <c r="A117" s="31">
        <v>2001</v>
      </c>
      <c r="B117" s="53">
        <f t="shared" si="6"/>
        <v>1136.491</v>
      </c>
      <c r="C117" s="33">
        <f t="shared" si="8"/>
        <v>31081900</v>
      </c>
      <c r="D117" s="56">
        <f t="shared" si="7"/>
        <v>3.6564399216264129E-2</v>
      </c>
    </row>
    <row r="118" spans="1:4" x14ac:dyDescent="0.25">
      <c r="A118" s="32">
        <v>2002</v>
      </c>
      <c r="B118" s="53">
        <f t="shared" si="6"/>
        <v>1812.71</v>
      </c>
      <c r="C118" s="33">
        <f t="shared" si="8"/>
        <v>31362000</v>
      </c>
      <c r="D118" s="56">
        <f t="shared" si="7"/>
        <v>5.7799566354186593E-2</v>
      </c>
    </row>
    <row r="119" spans="1:4" x14ac:dyDescent="0.25">
      <c r="A119" s="31">
        <v>2003</v>
      </c>
      <c r="B119" s="53">
        <f t="shared" si="6"/>
        <v>2216.67</v>
      </c>
      <c r="C119" s="33">
        <f t="shared" si="8"/>
        <v>31676000</v>
      </c>
      <c r="D119" s="56">
        <f t="shared" si="7"/>
        <v>6.9979479732289435E-2</v>
      </c>
    </row>
    <row r="120" spans="1:4" x14ac:dyDescent="0.25">
      <c r="A120" s="32">
        <v>2004</v>
      </c>
      <c r="B120" s="53">
        <f t="shared" si="6"/>
        <v>4082.6990000000001</v>
      </c>
      <c r="C120" s="33">
        <f t="shared" si="8"/>
        <v>31995000</v>
      </c>
      <c r="D120" s="56">
        <f t="shared" si="7"/>
        <v>0.12760428191904985</v>
      </c>
    </row>
    <row r="121" spans="1:4" x14ac:dyDescent="0.25">
      <c r="A121" s="31">
        <v>2005</v>
      </c>
      <c r="B121" s="53">
        <f t="shared" si="6"/>
        <v>4882.4759999999997</v>
      </c>
      <c r="C121" s="33">
        <f t="shared" si="8"/>
        <v>32312000</v>
      </c>
      <c r="D121" s="56">
        <f t="shared" si="7"/>
        <v>0.15110410992820006</v>
      </c>
    </row>
    <row r="122" spans="1:4" x14ac:dyDescent="0.25">
      <c r="A122" s="32">
        <v>2006</v>
      </c>
      <c r="B122" s="53">
        <f t="shared" si="6"/>
        <v>5873.5709999999999</v>
      </c>
      <c r="C122" s="33">
        <f t="shared" si="8"/>
        <v>32570505</v>
      </c>
      <c r="D122" s="56">
        <f t="shared" si="7"/>
        <v>0.18033404762990318</v>
      </c>
    </row>
    <row r="123" spans="1:4" x14ac:dyDescent="0.25">
      <c r="A123" s="31">
        <v>2007</v>
      </c>
      <c r="B123" s="53">
        <f t="shared" si="6"/>
        <v>4765.1090000000004</v>
      </c>
      <c r="C123" s="33">
        <f t="shared" si="8"/>
        <v>32887928</v>
      </c>
      <c r="D123" s="56">
        <f t="shared" si="7"/>
        <v>0.14488930406318087</v>
      </c>
    </row>
    <row r="124" spans="1:4" x14ac:dyDescent="0.25">
      <c r="A124" s="32">
        <v>2008</v>
      </c>
      <c r="B124" s="53">
        <f t="shared" si="6"/>
        <v>5352.5020000000004</v>
      </c>
      <c r="C124" s="33">
        <f t="shared" si="8"/>
        <v>33245773</v>
      </c>
      <c r="D124" s="56">
        <f t="shared" si="7"/>
        <v>0.16099797108041375</v>
      </c>
    </row>
    <row r="125" spans="1:4" x14ac:dyDescent="0.25">
      <c r="A125" s="31">
        <v>2009</v>
      </c>
      <c r="B125" s="53">
        <f t="shared" si="6"/>
        <v>5394.08</v>
      </c>
      <c r="C125" s="33">
        <f t="shared" si="8"/>
        <v>33628571</v>
      </c>
      <c r="D125" s="56">
        <f t="shared" si="7"/>
        <v>0.16040170127954589</v>
      </c>
    </row>
    <row r="126" spans="1:4" x14ac:dyDescent="0.25">
      <c r="A126" s="32">
        <v>2010</v>
      </c>
      <c r="B126" s="53">
        <f t="shared" si="6"/>
        <v>3773.7040000000002</v>
      </c>
      <c r="C126" s="33">
        <f t="shared" si="8"/>
        <v>34005274</v>
      </c>
      <c r="D126" s="56">
        <f t="shared" si="7"/>
        <v>0.11097408007946062</v>
      </c>
    </row>
    <row r="127" spans="1:4" x14ac:dyDescent="0.25">
      <c r="A127" s="31">
        <v>2011</v>
      </c>
      <c r="B127" s="53">
        <f t="shared" si="6"/>
        <v>4107.6120000000001</v>
      </c>
      <c r="C127" s="33">
        <f t="shared" si="8"/>
        <v>34342780</v>
      </c>
      <c r="D127" s="56">
        <f t="shared" si="7"/>
        <v>0.11960627532191628</v>
      </c>
    </row>
    <row r="128" spans="1:4" x14ac:dyDescent="0.25">
      <c r="A128" s="32">
        <v>2012</v>
      </c>
      <c r="B128" s="53">
        <f t="shared" si="6"/>
        <v>4324.1779999999999</v>
      </c>
      <c r="C128" s="33">
        <f t="shared" si="8"/>
        <v>34751476</v>
      </c>
      <c r="D128" s="56">
        <f t="shared" si="7"/>
        <v>0.12443149177318397</v>
      </c>
    </row>
    <row r="129" spans="1:10" x14ac:dyDescent="0.25">
      <c r="A129" s="31">
        <v>2013</v>
      </c>
      <c r="B129" s="53">
        <f t="shared" si="6"/>
        <v>3543.1779999999999</v>
      </c>
      <c r="C129" s="33">
        <f t="shared" si="8"/>
        <v>35155499</v>
      </c>
      <c r="D129" s="56">
        <f t="shared" si="7"/>
        <v>0.10078588274340808</v>
      </c>
    </row>
    <row r="130" spans="1:10" x14ac:dyDescent="0.25">
      <c r="A130" s="32">
        <v>2014</v>
      </c>
      <c r="B130" s="53">
        <f t="shared" si="6"/>
        <v>4996.768</v>
      </c>
      <c r="C130" s="33">
        <f t="shared" si="8"/>
        <v>35543658</v>
      </c>
      <c r="D130" s="56">
        <f t="shared" si="7"/>
        <v>0.14058114108570366</v>
      </c>
    </row>
    <row r="131" spans="1:10" x14ac:dyDescent="0.25">
      <c r="A131" s="31">
        <v>2015</v>
      </c>
      <c r="B131" s="53">
        <f t="shared" si="6"/>
        <v>3459.0329999999999</v>
      </c>
      <c r="C131" s="33">
        <f t="shared" si="8"/>
        <v>35851774</v>
      </c>
      <c r="D131" s="56">
        <f t="shared" si="7"/>
        <v>9.6481501863757146E-2</v>
      </c>
    </row>
    <row r="132" spans="1:10" x14ac:dyDescent="0.25">
      <c r="A132" t="s">
        <v>34</v>
      </c>
    </row>
    <row r="134" spans="1:10" x14ac:dyDescent="0.25">
      <c r="A134" s="121" t="s">
        <v>322</v>
      </c>
      <c r="B134" s="121"/>
      <c r="C134" s="121"/>
      <c r="D134" s="121"/>
      <c r="F134" s="7" t="s">
        <v>29</v>
      </c>
      <c r="I134" s="1" t="s">
        <v>3</v>
      </c>
      <c r="J134" s="7" t="s">
        <v>323</v>
      </c>
    </row>
    <row r="135" spans="1:10" ht="75" x14ac:dyDescent="0.25">
      <c r="A135" s="67" t="s">
        <v>0</v>
      </c>
      <c r="B135" s="28" t="s">
        <v>324</v>
      </c>
      <c r="C135" s="28" t="s">
        <v>318</v>
      </c>
      <c r="D135" s="28" t="s">
        <v>58</v>
      </c>
    </row>
    <row r="136" spans="1:10" x14ac:dyDescent="0.25">
      <c r="A136" s="31">
        <v>1995</v>
      </c>
      <c r="B136" s="59">
        <f>B57</f>
        <v>32648.962</v>
      </c>
      <c r="C136" s="33">
        <f ca="1">C111</f>
        <v>29354000</v>
      </c>
      <c r="D136" s="56">
        <f ca="1">(B136/C136)*1000</f>
        <v>1.1122491653607685</v>
      </c>
    </row>
    <row r="137" spans="1:10" x14ac:dyDescent="0.25">
      <c r="A137" s="32">
        <v>1996</v>
      </c>
      <c r="B137" s="59">
        <f t="shared" ref="B137:B156" si="9">B58</f>
        <v>32043.646999999997</v>
      </c>
      <c r="C137" s="33">
        <f t="shared" ref="C137:C156" si="10">C112</f>
        <v>29671900</v>
      </c>
      <c r="D137" s="56">
        <f t="shared" ref="D137:D156" si="11">(B137/C137)*1000</f>
        <v>1.0799324276504032</v>
      </c>
    </row>
    <row r="138" spans="1:10" x14ac:dyDescent="0.25">
      <c r="A138" s="31">
        <v>1997</v>
      </c>
      <c r="B138" s="59">
        <f t="shared" si="9"/>
        <v>33306.016000000003</v>
      </c>
      <c r="C138" s="33">
        <f t="shared" si="10"/>
        <v>29987200</v>
      </c>
      <c r="D138" s="56">
        <f t="shared" si="11"/>
        <v>1.1106744210863304</v>
      </c>
    </row>
    <row r="139" spans="1:10" x14ac:dyDescent="0.25">
      <c r="A139" s="32">
        <v>1998</v>
      </c>
      <c r="B139" s="59">
        <f t="shared" si="9"/>
        <v>28083.085999999999</v>
      </c>
      <c r="C139" s="33">
        <f t="shared" si="10"/>
        <v>30247900</v>
      </c>
      <c r="D139" s="56">
        <f t="shared" si="11"/>
        <v>0.92843093239530672</v>
      </c>
    </row>
    <row r="140" spans="1:10" x14ac:dyDescent="0.25">
      <c r="A140" s="31">
        <v>1999</v>
      </c>
      <c r="B140" s="59">
        <f t="shared" si="9"/>
        <v>22889.812999999998</v>
      </c>
      <c r="C140" s="33">
        <f t="shared" si="10"/>
        <v>30499200</v>
      </c>
      <c r="D140" s="56">
        <f t="shared" si="11"/>
        <v>0.75050535751757419</v>
      </c>
    </row>
    <row r="141" spans="1:10" x14ac:dyDescent="0.25">
      <c r="A141" s="32">
        <v>2000</v>
      </c>
      <c r="B141" s="59">
        <f t="shared" si="9"/>
        <v>25728.985000000001</v>
      </c>
      <c r="C141" s="33">
        <f t="shared" si="10"/>
        <v>30769700</v>
      </c>
      <c r="D141" s="56">
        <f t="shared" si="11"/>
        <v>0.83617926076627336</v>
      </c>
    </row>
    <row r="142" spans="1:10" x14ac:dyDescent="0.25">
      <c r="A142" s="31">
        <v>2001</v>
      </c>
      <c r="B142" s="59">
        <f t="shared" si="9"/>
        <v>24026.735999999997</v>
      </c>
      <c r="C142" s="33">
        <f t="shared" si="10"/>
        <v>31081900</v>
      </c>
      <c r="D142" s="56">
        <f t="shared" si="11"/>
        <v>0.7730137475508253</v>
      </c>
    </row>
    <row r="143" spans="1:10" x14ac:dyDescent="0.25">
      <c r="A143" s="32">
        <v>2002</v>
      </c>
      <c r="B143" s="59">
        <f t="shared" si="9"/>
        <v>30233.212</v>
      </c>
      <c r="C143" s="33">
        <f t="shared" si="10"/>
        <v>31362000</v>
      </c>
      <c r="D143" s="56">
        <f t="shared" si="11"/>
        <v>0.96400778011606403</v>
      </c>
    </row>
    <row r="144" spans="1:10" x14ac:dyDescent="0.25">
      <c r="A144" s="31">
        <v>2003</v>
      </c>
      <c r="B144" s="59">
        <f t="shared" si="9"/>
        <v>77261.762999999992</v>
      </c>
      <c r="C144" s="33">
        <f t="shared" si="10"/>
        <v>31676000</v>
      </c>
      <c r="D144" s="56">
        <f t="shared" si="11"/>
        <v>2.4391262470008837</v>
      </c>
    </row>
    <row r="145" spans="1:4" x14ac:dyDescent="0.25">
      <c r="A145" s="32">
        <v>2004</v>
      </c>
      <c r="B145" s="59">
        <f t="shared" si="9"/>
        <v>33886.171999999999</v>
      </c>
      <c r="C145" s="33">
        <f t="shared" si="10"/>
        <v>31995000</v>
      </c>
      <c r="D145" s="56">
        <f t="shared" si="11"/>
        <v>1.0591083606813563</v>
      </c>
    </row>
    <row r="146" spans="1:4" x14ac:dyDescent="0.25">
      <c r="A146" s="31">
        <v>2005</v>
      </c>
      <c r="B146" s="59">
        <f t="shared" si="9"/>
        <v>52840.999000000003</v>
      </c>
      <c r="C146" s="33">
        <f t="shared" si="10"/>
        <v>32312000</v>
      </c>
      <c r="D146" s="56">
        <f t="shared" si="11"/>
        <v>1.6353366860609062</v>
      </c>
    </row>
    <row r="147" spans="1:4" x14ac:dyDescent="0.25">
      <c r="A147" s="32">
        <v>2006</v>
      </c>
      <c r="B147" s="59">
        <f t="shared" si="9"/>
        <v>59786.399999999994</v>
      </c>
      <c r="C147" s="33">
        <f t="shared" si="10"/>
        <v>32570505</v>
      </c>
      <c r="D147" s="56">
        <f t="shared" si="11"/>
        <v>1.8355994173255832</v>
      </c>
    </row>
    <row r="148" spans="1:4" x14ac:dyDescent="0.25">
      <c r="A148" s="31">
        <v>2007</v>
      </c>
      <c r="B148" s="59">
        <f t="shared" si="9"/>
        <v>83789.7</v>
      </c>
      <c r="C148" s="33">
        <f t="shared" si="10"/>
        <v>32887928</v>
      </c>
      <c r="D148" s="56">
        <f t="shared" si="11"/>
        <v>2.5477342324514942</v>
      </c>
    </row>
    <row r="149" spans="1:4" x14ac:dyDescent="0.25">
      <c r="A149" s="32">
        <v>2008</v>
      </c>
      <c r="B149" s="59">
        <f t="shared" si="9"/>
        <v>111267.15</v>
      </c>
      <c r="C149" s="33">
        <f t="shared" si="10"/>
        <v>33245773</v>
      </c>
      <c r="D149" s="56">
        <f t="shared" si="11"/>
        <v>3.3468059232672975</v>
      </c>
    </row>
    <row r="150" spans="1:4" x14ac:dyDescent="0.25">
      <c r="A150" s="31">
        <v>2009</v>
      </c>
      <c r="B150" s="59">
        <f t="shared" si="9"/>
        <v>142869.72199999998</v>
      </c>
      <c r="C150" s="33">
        <f t="shared" si="10"/>
        <v>33628571</v>
      </c>
      <c r="D150" s="56">
        <f t="shared" si="11"/>
        <v>4.2484624755538967</v>
      </c>
    </row>
    <row r="151" spans="1:4" x14ac:dyDescent="0.25">
      <c r="A151" s="32">
        <v>2010</v>
      </c>
      <c r="B151" s="59">
        <f t="shared" si="9"/>
        <v>127668.40699999999</v>
      </c>
      <c r="C151" s="33">
        <f t="shared" si="10"/>
        <v>34005274</v>
      </c>
      <c r="D151" s="56">
        <f t="shared" si="11"/>
        <v>3.7543707778975692</v>
      </c>
    </row>
    <row r="152" spans="1:4" x14ac:dyDescent="0.25">
      <c r="A152" s="31">
        <v>2011</v>
      </c>
      <c r="B152" s="59">
        <f t="shared" si="9"/>
        <v>195734.549</v>
      </c>
      <c r="C152" s="33">
        <f t="shared" si="10"/>
        <v>34342780</v>
      </c>
      <c r="D152" s="56">
        <f t="shared" si="11"/>
        <v>5.6994381060589738</v>
      </c>
    </row>
    <row r="153" spans="1:4" x14ac:dyDescent="0.25">
      <c r="A153" s="32">
        <v>2012</v>
      </c>
      <c r="B153" s="59">
        <f t="shared" si="9"/>
        <v>196562.41499999998</v>
      </c>
      <c r="C153" s="33">
        <f t="shared" si="10"/>
        <v>34751476</v>
      </c>
      <c r="D153" s="56">
        <f t="shared" si="11"/>
        <v>5.6562321266584474</v>
      </c>
    </row>
    <row r="154" spans="1:4" x14ac:dyDescent="0.25">
      <c r="A154" s="31">
        <v>2013</v>
      </c>
      <c r="B154" s="59">
        <f t="shared" si="9"/>
        <v>142927.39199999999</v>
      </c>
      <c r="C154" s="33">
        <f t="shared" si="10"/>
        <v>35155499</v>
      </c>
      <c r="D154" s="56">
        <f t="shared" si="11"/>
        <v>4.0655771092880801</v>
      </c>
    </row>
    <row r="155" spans="1:4" x14ac:dyDescent="0.25">
      <c r="A155" s="32">
        <v>2014</v>
      </c>
      <c r="B155" s="59">
        <f t="shared" si="9"/>
        <v>211563.98800000001</v>
      </c>
      <c r="C155" s="33">
        <f t="shared" si="10"/>
        <v>35543658</v>
      </c>
      <c r="D155" s="56">
        <f t="shared" si="11"/>
        <v>5.9522288898908498</v>
      </c>
    </row>
    <row r="156" spans="1:4" x14ac:dyDescent="0.25">
      <c r="A156" s="31">
        <v>2015</v>
      </c>
      <c r="B156" s="59">
        <f t="shared" si="9"/>
        <v>103529.033</v>
      </c>
      <c r="C156" s="33">
        <f t="shared" si="10"/>
        <v>35851774</v>
      </c>
      <c r="D156" s="56">
        <f t="shared" si="11"/>
        <v>2.887696240637911</v>
      </c>
    </row>
    <row r="157" spans="1:4" x14ac:dyDescent="0.25">
      <c r="A157" t="s">
        <v>34</v>
      </c>
    </row>
  </sheetData>
  <mergeCells count="6">
    <mergeCell ref="A134:D134"/>
    <mergeCell ref="A4:D4"/>
    <mergeCell ref="A30:D30"/>
    <mergeCell ref="A55:D55"/>
    <mergeCell ref="A83:D83"/>
    <mergeCell ref="A109:D109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topLeftCell="A64" zoomScale="80" zoomScaleNormal="80" workbookViewId="0">
      <selection activeCell="M30" sqref="M30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11</v>
      </c>
    </row>
    <row r="4" spans="1:10" x14ac:dyDescent="0.25">
      <c r="A4" s="121" t="s">
        <v>12</v>
      </c>
      <c r="B4" s="121"/>
      <c r="C4" s="121"/>
      <c r="D4" s="121"/>
      <c r="F4" s="7" t="s">
        <v>25</v>
      </c>
      <c r="I4" s="1" t="s">
        <v>3</v>
      </c>
      <c r="J4" s="7" t="s">
        <v>315</v>
      </c>
    </row>
    <row r="5" spans="1:10" ht="60" x14ac:dyDescent="0.25">
      <c r="A5" s="68" t="s">
        <v>0</v>
      </c>
      <c r="B5" s="28" t="s">
        <v>325</v>
      </c>
      <c r="C5" s="28" t="s">
        <v>24</v>
      </c>
      <c r="D5" s="28" t="s">
        <v>17</v>
      </c>
    </row>
    <row r="6" spans="1:10" x14ac:dyDescent="0.25">
      <c r="A6" s="31">
        <v>1995</v>
      </c>
      <c r="B6" s="44">
        <f>'Export '!J2</f>
        <v>757.67499999999995</v>
      </c>
      <c r="C6" s="33">
        <v>37472184</v>
      </c>
      <c r="D6" s="56">
        <f>(B6*1000/C6)</f>
        <v>2.0219664805232598E-2</v>
      </c>
    </row>
    <row r="7" spans="1:10" x14ac:dyDescent="0.25">
      <c r="A7" s="32">
        <v>1996</v>
      </c>
      <c r="B7" s="44">
        <f>'Export '!J3</f>
        <v>593.245</v>
      </c>
      <c r="C7" s="34">
        <v>38068050</v>
      </c>
      <c r="D7" s="56">
        <f t="shared" ref="D7:D26" si="0">(B7*1000/C7)</f>
        <v>1.5583803215557404E-2</v>
      </c>
    </row>
    <row r="8" spans="1:10" x14ac:dyDescent="0.25">
      <c r="A8" s="31">
        <v>1997</v>
      </c>
      <c r="B8" s="44">
        <f>'Export '!J4</f>
        <v>8.8840000000000003</v>
      </c>
      <c r="C8" s="33">
        <v>38635691</v>
      </c>
      <c r="D8" s="56">
        <f t="shared" si="0"/>
        <v>2.2994282669876409E-4</v>
      </c>
    </row>
    <row r="9" spans="1:10" x14ac:dyDescent="0.25">
      <c r="A9" s="32">
        <v>1998</v>
      </c>
      <c r="B9" s="44">
        <f>'Export '!J5</f>
        <v>37.323</v>
      </c>
      <c r="C9" s="34">
        <v>39184456</v>
      </c>
      <c r="D9" s="56">
        <f t="shared" si="0"/>
        <v>9.5249504038029777E-4</v>
      </c>
    </row>
    <row r="10" spans="1:10" x14ac:dyDescent="0.25">
      <c r="A10" s="31">
        <v>1999</v>
      </c>
      <c r="B10" s="44">
        <f>'Export '!J6</f>
        <v>152.07499999999999</v>
      </c>
      <c r="C10" s="33">
        <v>39730798</v>
      </c>
      <c r="D10" s="56">
        <f t="shared" si="0"/>
        <v>3.8276351761170266E-3</v>
      </c>
    </row>
    <row r="11" spans="1:10" x14ac:dyDescent="0.25">
      <c r="A11" s="32">
        <v>2000</v>
      </c>
      <c r="B11" s="44">
        <f>'Export '!J7</f>
        <v>108.828</v>
      </c>
      <c r="C11" s="34">
        <v>40295563</v>
      </c>
      <c r="D11" s="56">
        <f t="shared" si="0"/>
        <v>2.7007440000279929E-3</v>
      </c>
    </row>
    <row r="12" spans="1:10" x14ac:dyDescent="0.25">
      <c r="A12" s="31">
        <v>2001</v>
      </c>
      <c r="B12" s="44">
        <f>'Export '!J8</f>
        <v>42.970999999999997</v>
      </c>
      <c r="C12" s="33">
        <v>40813541</v>
      </c>
      <c r="D12" s="56">
        <f t="shared" si="0"/>
        <v>1.0528613530494696E-3</v>
      </c>
    </row>
    <row r="13" spans="1:10" x14ac:dyDescent="0.25">
      <c r="A13" s="32">
        <v>2002</v>
      </c>
      <c r="B13" s="44">
        <f>'Export '!J9</f>
        <v>584.70899999999995</v>
      </c>
      <c r="C13" s="34">
        <v>41328824</v>
      </c>
      <c r="D13" s="56">
        <f t="shared" si="0"/>
        <v>1.4147728955462173E-2</v>
      </c>
    </row>
    <row r="14" spans="1:10" x14ac:dyDescent="0.25">
      <c r="A14" s="31">
        <v>2003</v>
      </c>
      <c r="B14" s="44">
        <f>'Export '!J10</f>
        <v>1188.6600000000001</v>
      </c>
      <c r="C14" s="33">
        <v>41848959</v>
      </c>
      <c r="D14" s="56">
        <f t="shared" si="0"/>
        <v>2.8403573909687934E-2</v>
      </c>
    </row>
    <row r="15" spans="1:10" x14ac:dyDescent="0.25">
      <c r="A15" s="32">
        <v>2004</v>
      </c>
      <c r="B15" s="44">
        <f>'Export '!J11</f>
        <v>1165.6210000000001</v>
      </c>
      <c r="C15" s="34">
        <v>42368489</v>
      </c>
      <c r="D15" s="56">
        <f t="shared" si="0"/>
        <v>2.7511507431855785E-2</v>
      </c>
    </row>
    <row r="16" spans="1:10" x14ac:dyDescent="0.25">
      <c r="A16" s="31">
        <v>2005</v>
      </c>
      <c r="B16" s="44">
        <f>'Export '!J12</f>
        <v>913.94500000000005</v>
      </c>
      <c r="C16" s="33">
        <v>42888592</v>
      </c>
      <c r="D16" s="56">
        <f t="shared" si="0"/>
        <v>2.1309745957619686E-2</v>
      </c>
    </row>
    <row r="17" spans="1:10" x14ac:dyDescent="0.25">
      <c r="A17" s="32">
        <v>2006</v>
      </c>
      <c r="B17" s="44">
        <f>'Export '!J13</f>
        <v>661.91499999999996</v>
      </c>
      <c r="C17" s="34">
        <v>43405956</v>
      </c>
      <c r="D17" s="56">
        <f t="shared" si="0"/>
        <v>1.5249404943413756E-2</v>
      </c>
    </row>
    <row r="18" spans="1:10" x14ac:dyDescent="0.25">
      <c r="A18" s="31">
        <v>2007</v>
      </c>
      <c r="B18" s="44">
        <f>'Export '!J14</f>
        <v>636.30600000000004</v>
      </c>
      <c r="C18" s="33">
        <v>43926929</v>
      </c>
      <c r="D18" s="56">
        <f t="shared" si="0"/>
        <v>1.4485556229073059E-2</v>
      </c>
    </row>
    <row r="19" spans="1:10" x14ac:dyDescent="0.25">
      <c r="A19" s="32">
        <v>2008</v>
      </c>
      <c r="B19" s="44">
        <f>'Export '!J15</f>
        <v>326.99900000000002</v>
      </c>
      <c r="C19" s="34">
        <v>44451147</v>
      </c>
      <c r="D19" s="56">
        <f t="shared" si="0"/>
        <v>7.3563681045170784E-3</v>
      </c>
    </row>
    <row r="20" spans="1:10" x14ac:dyDescent="0.25">
      <c r="A20" s="31">
        <v>2009</v>
      </c>
      <c r="B20" s="44">
        <f>'Export '!J16</f>
        <v>543.89499999999998</v>
      </c>
      <c r="C20" s="33">
        <v>44978832</v>
      </c>
      <c r="D20" s="56">
        <f t="shared" si="0"/>
        <v>1.2092243747014151E-2</v>
      </c>
    </row>
    <row r="21" spans="1:10" x14ac:dyDescent="0.25">
      <c r="A21" s="32">
        <v>2010</v>
      </c>
      <c r="B21" s="44">
        <f>'Export '!J17</f>
        <v>7637.85</v>
      </c>
      <c r="C21" s="34">
        <v>45509584</v>
      </c>
      <c r="D21" s="56">
        <f t="shared" si="0"/>
        <v>0.16782948400495157</v>
      </c>
    </row>
    <row r="22" spans="1:10" x14ac:dyDescent="0.25">
      <c r="A22" s="31">
        <v>2011</v>
      </c>
      <c r="B22" s="44">
        <f>'Export '!J18</f>
        <v>589.03800000000001</v>
      </c>
      <c r="C22" s="33">
        <v>46044601</v>
      </c>
      <c r="D22" s="56">
        <f t="shared" si="0"/>
        <v>1.2792770209910169E-2</v>
      </c>
    </row>
    <row r="23" spans="1:10" x14ac:dyDescent="0.25">
      <c r="A23" s="32">
        <v>2012</v>
      </c>
      <c r="B23" s="44">
        <f>'Export '!J19</f>
        <v>869.44</v>
      </c>
      <c r="C23" s="34">
        <v>46581823</v>
      </c>
      <c r="D23" s="56">
        <f t="shared" si="0"/>
        <v>1.8664791199777646E-2</v>
      </c>
    </row>
    <row r="24" spans="1:10" x14ac:dyDescent="0.25">
      <c r="A24" s="31">
        <v>2013</v>
      </c>
      <c r="B24" s="44">
        <f>'Export '!J20</f>
        <v>1918.066</v>
      </c>
      <c r="C24" s="33">
        <v>47121089</v>
      </c>
      <c r="D24" s="56">
        <f t="shared" si="0"/>
        <v>4.0705043977230661E-2</v>
      </c>
    </row>
    <row r="25" spans="1:10" x14ac:dyDescent="0.25">
      <c r="A25" s="32">
        <v>2014</v>
      </c>
      <c r="B25" s="44">
        <f>'Export '!J21</f>
        <v>1355.67</v>
      </c>
      <c r="C25" s="34">
        <v>47661787</v>
      </c>
      <c r="D25" s="56">
        <f t="shared" si="0"/>
        <v>2.8443541153838819E-2</v>
      </c>
    </row>
    <row r="26" spans="1:10" x14ac:dyDescent="0.25">
      <c r="A26" s="31">
        <v>2015</v>
      </c>
      <c r="B26" s="44">
        <f>'Export '!J22</f>
        <v>1635.471</v>
      </c>
      <c r="C26" s="33">
        <v>48203405</v>
      </c>
      <c r="D26" s="56">
        <f t="shared" si="0"/>
        <v>3.3928536791125022E-2</v>
      </c>
    </row>
    <row r="27" spans="1:10" x14ac:dyDescent="0.25">
      <c r="A27" t="s">
        <v>39</v>
      </c>
    </row>
    <row r="30" spans="1:10" x14ac:dyDescent="0.25">
      <c r="A30" s="121" t="s">
        <v>13</v>
      </c>
      <c r="B30" s="121"/>
      <c r="C30" s="121"/>
      <c r="D30" s="121"/>
      <c r="F30" s="7" t="s">
        <v>26</v>
      </c>
      <c r="I30" s="1" t="s">
        <v>3</v>
      </c>
      <c r="J30" s="7" t="s">
        <v>27</v>
      </c>
    </row>
    <row r="31" spans="1:10" ht="60" x14ac:dyDescent="0.25">
      <c r="A31" s="68" t="s">
        <v>0</v>
      </c>
      <c r="B31" s="28" t="s">
        <v>55</v>
      </c>
      <c r="C31" s="28" t="s">
        <v>24</v>
      </c>
      <c r="D31" s="28" t="s">
        <v>57</v>
      </c>
    </row>
    <row r="32" spans="1:10" x14ac:dyDescent="0.25">
      <c r="A32" s="31">
        <v>1995</v>
      </c>
      <c r="B32" s="44">
        <f>'Import '!J2</f>
        <v>154625.73499999999</v>
      </c>
      <c r="C32" s="33">
        <v>37472184</v>
      </c>
      <c r="D32" s="29">
        <f>(B32/C32)*1000</f>
        <v>4.126413741990592</v>
      </c>
    </row>
    <row r="33" spans="1:4" x14ac:dyDescent="0.25">
      <c r="A33" s="32">
        <v>1996</v>
      </c>
      <c r="B33" s="44">
        <f>'Import '!J3</f>
        <v>86224.06</v>
      </c>
      <c r="C33" s="34">
        <v>38068050</v>
      </c>
      <c r="D33" s="29">
        <f t="shared" ref="D33:D52" si="1">(B33/C33)*1000</f>
        <v>2.264998075814233</v>
      </c>
    </row>
    <row r="34" spans="1:4" x14ac:dyDescent="0.25">
      <c r="A34" s="31">
        <v>1997</v>
      </c>
      <c r="B34" s="44">
        <f>'Import '!J4</f>
        <v>65691.59</v>
      </c>
      <c r="C34" s="33">
        <v>38635691</v>
      </c>
      <c r="D34" s="29">
        <f t="shared" si="1"/>
        <v>1.7002825185655408</v>
      </c>
    </row>
    <row r="35" spans="1:4" x14ac:dyDescent="0.25">
      <c r="A35" s="32">
        <v>1998</v>
      </c>
      <c r="B35" s="44">
        <f>'Import '!J5</f>
        <v>154899.226</v>
      </c>
      <c r="C35" s="34">
        <v>39184456</v>
      </c>
      <c r="D35" s="29">
        <f t="shared" si="1"/>
        <v>3.9530783839387738</v>
      </c>
    </row>
    <row r="36" spans="1:4" x14ac:dyDescent="0.25">
      <c r="A36" s="31">
        <v>1999</v>
      </c>
      <c r="B36" s="44">
        <f>'Import '!J6</f>
        <v>33549.067999999999</v>
      </c>
      <c r="C36" s="33">
        <v>39730798</v>
      </c>
      <c r="D36" s="29">
        <f t="shared" si="1"/>
        <v>0.84440961895605515</v>
      </c>
    </row>
    <row r="37" spans="1:4" x14ac:dyDescent="0.25">
      <c r="A37" s="32">
        <v>2000</v>
      </c>
      <c r="B37" s="44">
        <f>'Import '!J7</f>
        <v>34310.135999999999</v>
      </c>
      <c r="C37" s="34">
        <v>40295563</v>
      </c>
      <c r="D37" s="29">
        <f t="shared" si="1"/>
        <v>0.85146188427743275</v>
      </c>
    </row>
    <row r="38" spans="1:4" x14ac:dyDescent="0.25">
      <c r="A38" s="31">
        <v>2001</v>
      </c>
      <c r="B38" s="44">
        <f>'Import '!J8</f>
        <v>41986.067000000003</v>
      </c>
      <c r="C38" s="33">
        <v>40813541</v>
      </c>
      <c r="D38" s="29">
        <f t="shared" si="1"/>
        <v>1.02872884761457</v>
      </c>
    </row>
    <row r="39" spans="1:4" x14ac:dyDescent="0.25">
      <c r="A39" s="32">
        <v>2002</v>
      </c>
      <c r="B39" s="44">
        <f>'Import '!J9</f>
        <v>14202.152</v>
      </c>
      <c r="C39" s="34">
        <v>41328824</v>
      </c>
      <c r="D39" s="29">
        <f t="shared" si="1"/>
        <v>0.34363794140380088</v>
      </c>
    </row>
    <row r="40" spans="1:4" x14ac:dyDescent="0.25">
      <c r="A40" s="31">
        <v>2003</v>
      </c>
      <c r="B40" s="44">
        <f>'Import '!J10</f>
        <v>14262.183000000001</v>
      </c>
      <c r="C40" s="33">
        <v>41848959</v>
      </c>
      <c r="D40" s="29">
        <f t="shared" si="1"/>
        <v>0.34080138050745779</v>
      </c>
    </row>
    <row r="41" spans="1:4" x14ac:dyDescent="0.25">
      <c r="A41" s="32">
        <v>2004</v>
      </c>
      <c r="B41" s="44">
        <f>'Import '!J11</f>
        <v>21514.699000000001</v>
      </c>
      <c r="C41" s="34">
        <v>42368489</v>
      </c>
      <c r="D41" s="29">
        <f t="shared" si="1"/>
        <v>0.50779953469664685</v>
      </c>
    </row>
    <row r="42" spans="1:4" x14ac:dyDescent="0.25">
      <c r="A42" s="31">
        <v>2005</v>
      </c>
      <c r="B42" s="44">
        <f>'Import '!J12</f>
        <v>17515.577000000001</v>
      </c>
      <c r="C42" s="33">
        <v>42888592</v>
      </c>
      <c r="D42" s="29">
        <f t="shared" si="1"/>
        <v>0.4083971094224777</v>
      </c>
    </row>
    <row r="43" spans="1:4" x14ac:dyDescent="0.25">
      <c r="A43" s="32">
        <v>2006</v>
      </c>
      <c r="B43" s="44">
        <f>'Import '!J13</f>
        <v>23840.409</v>
      </c>
      <c r="C43" s="34">
        <v>43405956</v>
      </c>
      <c r="D43" s="29">
        <f t="shared" si="1"/>
        <v>0.5492428043745885</v>
      </c>
    </row>
    <row r="44" spans="1:4" x14ac:dyDescent="0.25">
      <c r="A44" s="31">
        <v>2007</v>
      </c>
      <c r="B44" s="44">
        <f>'Import '!J14</f>
        <v>33405.875999999997</v>
      </c>
      <c r="C44" s="33">
        <v>43926929</v>
      </c>
      <c r="D44" s="29">
        <f t="shared" si="1"/>
        <v>0.76048739942644283</v>
      </c>
    </row>
    <row r="45" spans="1:4" x14ac:dyDescent="0.25">
      <c r="A45" s="32">
        <v>2008</v>
      </c>
      <c r="B45" s="44">
        <f>'Import '!J15</f>
        <v>39013.625999999997</v>
      </c>
      <c r="C45" s="34">
        <v>44451147</v>
      </c>
      <c r="D45" s="29">
        <f t="shared" si="1"/>
        <v>0.8776742251442915</v>
      </c>
    </row>
    <row r="46" spans="1:4" x14ac:dyDescent="0.25">
      <c r="A46" s="31">
        <v>2009</v>
      </c>
      <c r="B46" s="44">
        <f>'Import '!J16</f>
        <v>17199.342000000001</v>
      </c>
      <c r="C46" s="33">
        <v>44978832</v>
      </c>
      <c r="D46" s="29">
        <f t="shared" si="1"/>
        <v>0.38238747506827214</v>
      </c>
    </row>
    <row r="47" spans="1:4" x14ac:dyDescent="0.25">
      <c r="A47" s="32">
        <v>2010</v>
      </c>
      <c r="B47" s="44">
        <f>'Import '!J17</f>
        <v>19491.861000000001</v>
      </c>
      <c r="C47" s="34">
        <v>45509584</v>
      </c>
      <c r="D47" s="29">
        <f t="shared" si="1"/>
        <v>0.42830233297671982</v>
      </c>
    </row>
    <row r="48" spans="1:4" x14ac:dyDescent="0.25">
      <c r="A48" s="31">
        <v>2011</v>
      </c>
      <c r="B48" s="44">
        <f>'Import '!J18</f>
        <v>24837.718000000001</v>
      </c>
      <c r="C48" s="33">
        <v>46044601</v>
      </c>
      <c r="D48" s="29">
        <f t="shared" si="1"/>
        <v>0.53942736956282888</v>
      </c>
    </row>
    <row r="49" spans="1:10" x14ac:dyDescent="0.25">
      <c r="A49" s="32">
        <v>2012</v>
      </c>
      <c r="B49" s="44">
        <f>'Import '!J19</f>
        <v>30852.637999999999</v>
      </c>
      <c r="C49" s="34">
        <v>46581823</v>
      </c>
      <c r="D49" s="29">
        <f t="shared" si="1"/>
        <v>0.66233212899374938</v>
      </c>
    </row>
    <row r="50" spans="1:10" x14ac:dyDescent="0.25">
      <c r="A50" s="31">
        <v>2013</v>
      </c>
      <c r="B50" s="44">
        <f>'Import '!J20</f>
        <v>27208.013999999999</v>
      </c>
      <c r="C50" s="33">
        <v>47121089</v>
      </c>
      <c r="D50" s="29">
        <f t="shared" si="1"/>
        <v>0.5774063073966732</v>
      </c>
    </row>
    <row r="51" spans="1:10" x14ac:dyDescent="0.25">
      <c r="A51" s="32">
        <v>2014</v>
      </c>
      <c r="B51" s="44">
        <f>'Import '!J21</f>
        <v>28582.853999999999</v>
      </c>
      <c r="C51" s="34">
        <v>47661787</v>
      </c>
      <c r="D51" s="29">
        <f t="shared" si="1"/>
        <v>0.59970168554527759</v>
      </c>
    </row>
    <row r="52" spans="1:10" x14ac:dyDescent="0.25">
      <c r="A52" s="31">
        <v>2015</v>
      </c>
      <c r="B52" s="44">
        <f>'Import '!J22</f>
        <v>28266.868999999999</v>
      </c>
      <c r="C52" s="33">
        <v>48203405</v>
      </c>
      <c r="D52" s="29">
        <f t="shared" si="1"/>
        <v>0.58640813859518848</v>
      </c>
    </row>
    <row r="53" spans="1:10" x14ac:dyDescent="0.25">
      <c r="A53" t="s">
        <v>39</v>
      </c>
    </row>
    <row r="55" spans="1:10" x14ac:dyDescent="0.25">
      <c r="A55" s="121" t="s">
        <v>22</v>
      </c>
      <c r="B55" s="121"/>
      <c r="C55" s="121"/>
      <c r="D55" s="121"/>
      <c r="F55" s="7" t="s">
        <v>29</v>
      </c>
      <c r="I55" s="1" t="s">
        <v>3</v>
      </c>
      <c r="J55" s="7" t="s">
        <v>28</v>
      </c>
    </row>
    <row r="56" spans="1:10" ht="75" x14ac:dyDescent="0.25">
      <c r="A56" s="68" t="s">
        <v>0</v>
      </c>
      <c r="B56" s="28" t="s">
        <v>56</v>
      </c>
      <c r="C56" s="28" t="s">
        <v>24</v>
      </c>
      <c r="D56" s="28" t="s">
        <v>58</v>
      </c>
    </row>
    <row r="57" spans="1:10" x14ac:dyDescent="0.25">
      <c r="A57" s="31">
        <v>1995</v>
      </c>
      <c r="B57" s="53">
        <f>B6+B32</f>
        <v>155383.40999999997</v>
      </c>
      <c r="C57" s="33">
        <v>37472184</v>
      </c>
      <c r="D57" s="56">
        <f>(B57/C57)*1000</f>
        <v>4.1466334067958242</v>
      </c>
    </row>
    <row r="58" spans="1:10" x14ac:dyDescent="0.25">
      <c r="A58" s="32">
        <v>1996</v>
      </c>
      <c r="B58" s="53">
        <f t="shared" ref="B58:B77" si="2">B7+B33</f>
        <v>86817.304999999993</v>
      </c>
      <c r="C58" s="34">
        <v>38068050</v>
      </c>
      <c r="D58" s="56">
        <f t="shared" ref="D58:D77" si="3">(B58/C58)*1000</f>
        <v>2.2805818790297896</v>
      </c>
    </row>
    <row r="59" spans="1:10" x14ac:dyDescent="0.25">
      <c r="A59" s="31">
        <v>1997</v>
      </c>
      <c r="B59" s="53">
        <f t="shared" si="2"/>
        <v>65700.474000000002</v>
      </c>
      <c r="C59" s="33">
        <v>38635691</v>
      </c>
      <c r="D59" s="56">
        <f t="shared" si="3"/>
        <v>1.7005124613922398</v>
      </c>
    </row>
    <row r="60" spans="1:10" x14ac:dyDescent="0.25">
      <c r="A60" s="32">
        <v>1998</v>
      </c>
      <c r="B60" s="53">
        <f t="shared" si="2"/>
        <v>154936.549</v>
      </c>
      <c r="C60" s="34">
        <v>39184456</v>
      </c>
      <c r="D60" s="56">
        <f t="shared" si="3"/>
        <v>3.9540308789791543</v>
      </c>
    </row>
    <row r="61" spans="1:10" x14ac:dyDescent="0.25">
      <c r="A61" s="31">
        <v>1999</v>
      </c>
      <c r="B61" s="53">
        <f t="shared" si="2"/>
        <v>33701.142999999996</v>
      </c>
      <c r="C61" s="33">
        <v>39730798</v>
      </c>
      <c r="D61" s="56">
        <f t="shared" si="3"/>
        <v>0.84823725413217221</v>
      </c>
    </row>
    <row r="62" spans="1:10" x14ac:dyDescent="0.25">
      <c r="A62" s="32">
        <v>2000</v>
      </c>
      <c r="B62" s="53">
        <f t="shared" si="2"/>
        <v>34418.964</v>
      </c>
      <c r="C62" s="34">
        <v>40295563</v>
      </c>
      <c r="D62" s="56">
        <f t="shared" si="3"/>
        <v>0.85416262827746081</v>
      </c>
    </row>
    <row r="63" spans="1:10" x14ac:dyDescent="0.25">
      <c r="A63" s="31">
        <v>2001</v>
      </c>
      <c r="B63" s="53">
        <f t="shared" si="2"/>
        <v>42029.038</v>
      </c>
      <c r="C63" s="33">
        <v>40813541</v>
      </c>
      <c r="D63" s="56">
        <f t="shared" si="3"/>
        <v>1.0297817089676193</v>
      </c>
    </row>
    <row r="64" spans="1:10" x14ac:dyDescent="0.25">
      <c r="A64" s="32">
        <v>2002</v>
      </c>
      <c r="B64" s="53">
        <f t="shared" si="2"/>
        <v>14786.861000000001</v>
      </c>
      <c r="C64" s="34">
        <v>41328824</v>
      </c>
      <c r="D64" s="56">
        <f t="shared" si="3"/>
        <v>0.35778567035926306</v>
      </c>
    </row>
    <row r="65" spans="1:4" x14ac:dyDescent="0.25">
      <c r="A65" s="31">
        <v>2003</v>
      </c>
      <c r="B65" s="53">
        <f t="shared" si="2"/>
        <v>15450.843000000001</v>
      </c>
      <c r="C65" s="33">
        <v>41848959</v>
      </c>
      <c r="D65" s="56">
        <f t="shared" si="3"/>
        <v>0.36920495441714574</v>
      </c>
    </row>
    <row r="66" spans="1:4" x14ac:dyDescent="0.25">
      <c r="A66" s="32">
        <v>2004</v>
      </c>
      <c r="B66" s="53">
        <f t="shared" si="2"/>
        <v>22680.32</v>
      </c>
      <c r="C66" s="34">
        <v>42368489</v>
      </c>
      <c r="D66" s="56">
        <f t="shared" si="3"/>
        <v>0.53531104212850267</v>
      </c>
    </row>
    <row r="67" spans="1:4" x14ac:dyDescent="0.25">
      <c r="A67" s="31">
        <v>2005</v>
      </c>
      <c r="B67" s="53">
        <f t="shared" si="2"/>
        <v>18429.522000000001</v>
      </c>
      <c r="C67" s="33">
        <v>42888592</v>
      </c>
      <c r="D67" s="56">
        <f t="shared" si="3"/>
        <v>0.42970685538009734</v>
      </c>
    </row>
    <row r="68" spans="1:4" x14ac:dyDescent="0.25">
      <c r="A68" s="32">
        <v>2006</v>
      </c>
      <c r="B68" s="53">
        <f t="shared" si="2"/>
        <v>24502.324000000001</v>
      </c>
      <c r="C68" s="34">
        <v>43405956</v>
      </c>
      <c r="D68" s="56">
        <f t="shared" si="3"/>
        <v>0.56449220931800237</v>
      </c>
    </row>
    <row r="69" spans="1:4" x14ac:dyDescent="0.25">
      <c r="A69" s="31">
        <v>2007</v>
      </c>
      <c r="B69" s="53">
        <f t="shared" si="2"/>
        <v>34042.181999999993</v>
      </c>
      <c r="C69" s="33">
        <v>43926929</v>
      </c>
      <c r="D69" s="56">
        <f t="shared" si="3"/>
        <v>0.77497295565551583</v>
      </c>
    </row>
    <row r="70" spans="1:4" x14ac:dyDescent="0.25">
      <c r="A70" s="32">
        <v>2008</v>
      </c>
      <c r="B70" s="53">
        <f t="shared" si="2"/>
        <v>39340.625</v>
      </c>
      <c r="C70" s="34">
        <v>44451147</v>
      </c>
      <c r="D70" s="56">
        <f t="shared" si="3"/>
        <v>0.88503059324880862</v>
      </c>
    </row>
    <row r="71" spans="1:4" x14ac:dyDescent="0.25">
      <c r="A71" s="31">
        <v>2009</v>
      </c>
      <c r="B71" s="53">
        <f t="shared" si="2"/>
        <v>17743.237000000001</v>
      </c>
      <c r="C71" s="33">
        <v>44978832</v>
      </c>
      <c r="D71" s="56">
        <f t="shared" si="3"/>
        <v>0.39447971881528632</v>
      </c>
    </row>
    <row r="72" spans="1:4" x14ac:dyDescent="0.25">
      <c r="A72" s="32">
        <v>2010</v>
      </c>
      <c r="B72" s="53">
        <f t="shared" si="2"/>
        <v>27129.711000000003</v>
      </c>
      <c r="C72" s="34">
        <v>45509584</v>
      </c>
      <c r="D72" s="56">
        <f t="shared" si="3"/>
        <v>0.59613181698167139</v>
      </c>
    </row>
    <row r="73" spans="1:4" x14ac:dyDescent="0.25">
      <c r="A73" s="31">
        <v>2011</v>
      </c>
      <c r="B73" s="53">
        <f t="shared" si="2"/>
        <v>25426.756000000001</v>
      </c>
      <c r="C73" s="33">
        <v>46044601</v>
      </c>
      <c r="D73" s="56">
        <f t="shared" si="3"/>
        <v>0.55222013977273898</v>
      </c>
    </row>
    <row r="74" spans="1:4" x14ac:dyDescent="0.25">
      <c r="A74" s="32">
        <v>2012</v>
      </c>
      <c r="B74" s="53">
        <f t="shared" si="2"/>
        <v>31722.077999999998</v>
      </c>
      <c r="C74" s="34">
        <v>46581823</v>
      </c>
      <c r="D74" s="56">
        <f t="shared" si="3"/>
        <v>0.68099692019352698</v>
      </c>
    </row>
    <row r="75" spans="1:4" x14ac:dyDescent="0.25">
      <c r="A75" s="31">
        <v>2013</v>
      </c>
      <c r="B75" s="53">
        <f t="shared" si="2"/>
        <v>29126.079999999998</v>
      </c>
      <c r="C75" s="33">
        <v>47121089</v>
      </c>
      <c r="D75" s="56">
        <f t="shared" si="3"/>
        <v>0.61811135137390394</v>
      </c>
    </row>
    <row r="76" spans="1:4" x14ac:dyDescent="0.25">
      <c r="A76" s="32">
        <v>2014</v>
      </c>
      <c r="B76" s="53">
        <f t="shared" si="2"/>
        <v>29938.523999999998</v>
      </c>
      <c r="C76" s="34">
        <v>47661787</v>
      </c>
      <c r="D76" s="56">
        <f t="shared" si="3"/>
        <v>0.62814522669911643</v>
      </c>
    </row>
    <row r="77" spans="1:4" x14ac:dyDescent="0.25">
      <c r="A77" s="31">
        <v>2015</v>
      </c>
      <c r="B77" s="53">
        <f t="shared" si="2"/>
        <v>29902.34</v>
      </c>
      <c r="C77" s="33">
        <v>48203405</v>
      </c>
      <c r="D77" s="56">
        <f t="shared" si="3"/>
        <v>0.62033667538631343</v>
      </c>
    </row>
    <row r="78" spans="1:4" x14ac:dyDescent="0.25">
      <c r="A78" t="s">
        <v>39</v>
      </c>
    </row>
    <row r="83" spans="1:10" x14ac:dyDescent="0.25">
      <c r="A83" s="121" t="s">
        <v>316</v>
      </c>
      <c r="B83" s="121"/>
      <c r="C83" s="121"/>
      <c r="D83" s="121"/>
      <c r="F83" s="7" t="s">
        <v>25</v>
      </c>
      <c r="I83" s="1" t="s">
        <v>3</v>
      </c>
      <c r="J83" s="7" t="s">
        <v>317</v>
      </c>
    </row>
    <row r="84" spans="1:10" ht="60" x14ac:dyDescent="0.25">
      <c r="A84" s="68" t="s">
        <v>0</v>
      </c>
      <c r="B84" s="28" t="s">
        <v>54</v>
      </c>
      <c r="C84" s="28" t="s">
        <v>318</v>
      </c>
      <c r="D84" s="28" t="s">
        <v>17</v>
      </c>
    </row>
    <row r="85" spans="1:10" x14ac:dyDescent="0.25">
      <c r="A85" s="31">
        <v>1995</v>
      </c>
      <c r="B85" s="53">
        <f t="shared" ref="B85:B105" si="4">B32</f>
        <v>154625.73499999999</v>
      </c>
      <c r="C85" s="33">
        <f ca="1">' Per Cápita 2'!C136</f>
        <v>29354000</v>
      </c>
      <c r="D85" s="52">
        <f ca="1">(B85/C85)*1000</f>
        <v>5.2676205968522174</v>
      </c>
    </row>
    <row r="86" spans="1:10" x14ac:dyDescent="0.25">
      <c r="A86" s="32">
        <v>1996</v>
      </c>
      <c r="B86" s="53">
        <f t="shared" si="4"/>
        <v>86224.06</v>
      </c>
      <c r="C86" s="33">
        <f>' Per Cápita 1'!C84</f>
        <v>29671900</v>
      </c>
      <c r="D86" s="52">
        <f t="shared" ref="D86:D105" si="5">(B86/C86)*1000</f>
        <v>2.905916372055716</v>
      </c>
    </row>
    <row r="87" spans="1:10" x14ac:dyDescent="0.25">
      <c r="A87" s="31">
        <v>1997</v>
      </c>
      <c r="B87" s="53">
        <f t="shared" si="4"/>
        <v>65691.59</v>
      </c>
      <c r="C87" s="33">
        <f>' Per Cápita 1'!C85</f>
        <v>29987200</v>
      </c>
      <c r="D87" s="52">
        <f t="shared" si="5"/>
        <v>2.1906543458542309</v>
      </c>
    </row>
    <row r="88" spans="1:10" x14ac:dyDescent="0.25">
      <c r="A88" s="32">
        <v>1998</v>
      </c>
      <c r="B88" s="53">
        <f t="shared" si="4"/>
        <v>154899.226</v>
      </c>
      <c r="C88" s="33">
        <f>' Per Cápita 1'!C86</f>
        <v>30247900</v>
      </c>
      <c r="D88" s="52">
        <f t="shared" si="5"/>
        <v>5.120991077066507</v>
      </c>
    </row>
    <row r="89" spans="1:10" x14ac:dyDescent="0.25">
      <c r="A89" s="31">
        <v>1999</v>
      </c>
      <c r="B89" s="53">
        <f t="shared" si="4"/>
        <v>33549.067999999999</v>
      </c>
      <c r="C89" s="33">
        <f>' Per Cápita 1'!C87</f>
        <v>30499200</v>
      </c>
      <c r="D89" s="52">
        <f t="shared" si="5"/>
        <v>1.0999982950372469</v>
      </c>
    </row>
    <row r="90" spans="1:10" x14ac:dyDescent="0.25">
      <c r="A90" s="32">
        <v>2000</v>
      </c>
      <c r="B90" s="53">
        <f t="shared" si="4"/>
        <v>34310.135999999999</v>
      </c>
      <c r="C90" s="33">
        <f>' Per Cápita 1'!C88</f>
        <v>30769700</v>
      </c>
      <c r="D90" s="52">
        <f t="shared" si="5"/>
        <v>1.1150624152981667</v>
      </c>
    </row>
    <row r="91" spans="1:10" x14ac:dyDescent="0.25">
      <c r="A91" s="31">
        <v>2001</v>
      </c>
      <c r="B91" s="53">
        <f t="shared" si="4"/>
        <v>41986.067000000003</v>
      </c>
      <c r="C91" s="33">
        <f>' Per Cápita 1'!C89</f>
        <v>31081900</v>
      </c>
      <c r="D91" s="52">
        <f t="shared" si="5"/>
        <v>1.350820477512636</v>
      </c>
    </row>
    <row r="92" spans="1:10" x14ac:dyDescent="0.25">
      <c r="A92" s="32">
        <v>2002</v>
      </c>
      <c r="B92" s="53">
        <f t="shared" si="4"/>
        <v>14202.152</v>
      </c>
      <c r="C92" s="33">
        <f>' Per Cápita 1'!C90</f>
        <v>31362000</v>
      </c>
      <c r="D92" s="52">
        <f t="shared" si="5"/>
        <v>0.45284586442191188</v>
      </c>
    </row>
    <row r="93" spans="1:10" x14ac:dyDescent="0.25">
      <c r="A93" s="31">
        <v>2003</v>
      </c>
      <c r="B93" s="53">
        <f t="shared" si="4"/>
        <v>14262.183000000001</v>
      </c>
      <c r="C93" s="33">
        <f>' Per Cápita 1'!C91</f>
        <v>31676000</v>
      </c>
      <c r="D93" s="52">
        <f t="shared" si="5"/>
        <v>0.45025202045712842</v>
      </c>
    </row>
    <row r="94" spans="1:10" x14ac:dyDescent="0.25">
      <c r="A94" s="32">
        <v>2004</v>
      </c>
      <c r="B94" s="53">
        <f t="shared" si="4"/>
        <v>21514.699000000001</v>
      </c>
      <c r="C94" s="33">
        <f>' Per Cápita 1'!C92</f>
        <v>31995000</v>
      </c>
      <c r="D94" s="52">
        <f t="shared" si="5"/>
        <v>0.67243941240818883</v>
      </c>
    </row>
    <row r="95" spans="1:10" x14ac:dyDescent="0.25">
      <c r="A95" s="31">
        <v>2005</v>
      </c>
      <c r="B95" s="53">
        <f t="shared" si="4"/>
        <v>17515.577000000001</v>
      </c>
      <c r="C95" s="33">
        <f>' Per Cápita 1'!C93</f>
        <v>32312000</v>
      </c>
      <c r="D95" s="52">
        <f t="shared" si="5"/>
        <v>0.54207653503342423</v>
      </c>
    </row>
    <row r="96" spans="1:10" x14ac:dyDescent="0.25">
      <c r="A96" s="32">
        <v>2006</v>
      </c>
      <c r="B96" s="53">
        <f t="shared" si="4"/>
        <v>23840.409</v>
      </c>
      <c r="C96" s="33">
        <f>' Per Cápita 1'!C94</f>
        <v>32570505</v>
      </c>
      <c r="D96" s="52">
        <f t="shared" si="5"/>
        <v>0.73196313658630707</v>
      </c>
    </row>
    <row r="97" spans="1:11" x14ac:dyDescent="0.25">
      <c r="A97" s="31">
        <v>2007</v>
      </c>
      <c r="B97" s="53">
        <f t="shared" si="4"/>
        <v>33405.875999999997</v>
      </c>
      <c r="C97" s="33">
        <f>' Per Cápita 1'!C95</f>
        <v>32887928</v>
      </c>
      <c r="D97" s="52">
        <f t="shared" si="5"/>
        <v>1.0157488790415741</v>
      </c>
    </row>
    <row r="98" spans="1:11" x14ac:dyDescent="0.25">
      <c r="A98" s="32">
        <v>2008</v>
      </c>
      <c r="B98" s="53">
        <f t="shared" si="4"/>
        <v>39013.625999999997</v>
      </c>
      <c r="C98" s="33">
        <f>' Per Cápita 1'!C96</f>
        <v>33245773</v>
      </c>
      <c r="D98" s="52">
        <f t="shared" si="5"/>
        <v>1.1734913187309555</v>
      </c>
    </row>
    <row r="99" spans="1:11" x14ac:dyDescent="0.25">
      <c r="A99" s="31">
        <v>2009</v>
      </c>
      <c r="B99" s="53">
        <f t="shared" si="4"/>
        <v>17199.342000000001</v>
      </c>
      <c r="C99" s="33">
        <f>' Per Cápita 1'!C97</f>
        <v>33628571</v>
      </c>
      <c r="D99" s="52">
        <f t="shared" si="5"/>
        <v>0.511450278395713</v>
      </c>
    </row>
    <row r="100" spans="1:11" x14ac:dyDescent="0.25">
      <c r="A100" s="32">
        <v>2010</v>
      </c>
      <c r="B100" s="53">
        <f t="shared" si="4"/>
        <v>19491.861000000001</v>
      </c>
      <c r="C100" s="33">
        <f>' Per Cápita 1'!C98</f>
        <v>34005274</v>
      </c>
      <c r="D100" s="52">
        <f t="shared" si="5"/>
        <v>0.57320111580338984</v>
      </c>
    </row>
    <row r="101" spans="1:11" x14ac:dyDescent="0.25">
      <c r="A101" s="31">
        <v>2011</v>
      </c>
      <c r="B101" s="53">
        <f t="shared" si="4"/>
        <v>24837.718000000001</v>
      </c>
      <c r="C101" s="33">
        <f>' Per Cápita 1'!C99</f>
        <v>34342780</v>
      </c>
      <c r="D101" s="52">
        <f t="shared" si="5"/>
        <v>0.723229686123255</v>
      </c>
    </row>
    <row r="102" spans="1:11" x14ac:dyDescent="0.25">
      <c r="A102" s="32">
        <v>2012</v>
      </c>
      <c r="B102" s="53">
        <f t="shared" si="4"/>
        <v>30852.637999999999</v>
      </c>
      <c r="C102" s="33">
        <f>' Per Cápita 1'!C100</f>
        <v>34751476</v>
      </c>
      <c r="D102" s="52">
        <f t="shared" si="5"/>
        <v>0.88780798835709884</v>
      </c>
    </row>
    <row r="103" spans="1:11" x14ac:dyDescent="0.25">
      <c r="A103" s="31">
        <v>2013</v>
      </c>
      <c r="B103" s="53">
        <f t="shared" si="4"/>
        <v>27208.013999999999</v>
      </c>
      <c r="C103" s="33">
        <f>' Per Cápita 1'!C101</f>
        <v>35155499</v>
      </c>
      <c r="D103" s="52">
        <f t="shared" si="5"/>
        <v>0.77393337525944372</v>
      </c>
    </row>
    <row r="104" spans="1:11" x14ac:dyDescent="0.25">
      <c r="A104" s="32">
        <v>2014</v>
      </c>
      <c r="B104" s="53">
        <f t="shared" si="4"/>
        <v>28582.853999999999</v>
      </c>
      <c r="C104" s="33">
        <f>' Per Cápita 1'!C102</f>
        <v>35543658</v>
      </c>
      <c r="D104" s="52">
        <f t="shared" si="5"/>
        <v>0.80416185638518123</v>
      </c>
    </row>
    <row r="105" spans="1:11" x14ac:dyDescent="0.25">
      <c r="A105" s="31">
        <v>2015</v>
      </c>
      <c r="B105" s="53">
        <f t="shared" si="4"/>
        <v>28266.868999999999</v>
      </c>
      <c r="C105" s="33">
        <f>' Per Cápita 1'!C103</f>
        <v>35851774</v>
      </c>
      <c r="D105" s="52">
        <f t="shared" si="5"/>
        <v>0.78843710774256237</v>
      </c>
    </row>
    <row r="106" spans="1:11" x14ac:dyDescent="0.25">
      <c r="A106" t="s">
        <v>34</v>
      </c>
    </row>
    <row r="109" spans="1:11" x14ac:dyDescent="0.25">
      <c r="A109" s="121" t="s">
        <v>319</v>
      </c>
      <c r="B109" s="121"/>
      <c r="C109" s="121"/>
      <c r="D109" s="121"/>
      <c r="F109" s="7" t="s">
        <v>26</v>
      </c>
      <c r="I109" s="1" t="s">
        <v>3</v>
      </c>
      <c r="K109" s="7" t="s">
        <v>320</v>
      </c>
    </row>
    <row r="110" spans="1:11" ht="60" x14ac:dyDescent="0.25">
      <c r="A110" s="68" t="s">
        <v>0</v>
      </c>
      <c r="B110" s="28" t="s">
        <v>329</v>
      </c>
      <c r="C110" s="28" t="s">
        <v>318</v>
      </c>
      <c r="D110" s="28" t="s">
        <v>57</v>
      </c>
    </row>
    <row r="111" spans="1:11" x14ac:dyDescent="0.25">
      <c r="A111" s="31">
        <v>1995</v>
      </c>
      <c r="B111" s="53">
        <f t="shared" ref="B111:B131" si="6">B6</f>
        <v>757.67499999999995</v>
      </c>
      <c r="C111" s="33">
        <f ca="1">C85</f>
        <v>29354000</v>
      </c>
      <c r="D111" s="56">
        <f ca="1">(B111*1000)/C111</f>
        <v>2.5811644068951419E-2</v>
      </c>
    </row>
    <row r="112" spans="1:11" x14ac:dyDescent="0.25">
      <c r="A112" s="32">
        <v>1996</v>
      </c>
      <c r="B112" s="53">
        <f t="shared" si="6"/>
        <v>593.245</v>
      </c>
      <c r="C112" s="33">
        <f t="shared" ref="C112:C131" si="7">C86</f>
        <v>29671900</v>
      </c>
      <c r="D112" s="56">
        <f t="shared" ref="D112:D131" si="8">(B112*1000)/C112</f>
        <v>1.9993495529440311E-2</v>
      </c>
    </row>
    <row r="113" spans="1:4" x14ac:dyDescent="0.25">
      <c r="A113" s="31">
        <v>1997</v>
      </c>
      <c r="B113" s="53">
        <f t="shared" si="6"/>
        <v>8.8840000000000003</v>
      </c>
      <c r="C113" s="33">
        <f t="shared" si="7"/>
        <v>29987200</v>
      </c>
      <c r="D113" s="56">
        <f t="shared" si="8"/>
        <v>2.9625973748799488E-4</v>
      </c>
    </row>
    <row r="114" spans="1:4" x14ac:dyDescent="0.25">
      <c r="A114" s="32">
        <v>1998</v>
      </c>
      <c r="B114" s="53">
        <f t="shared" si="6"/>
        <v>37.323</v>
      </c>
      <c r="C114" s="33">
        <f t="shared" si="7"/>
        <v>30247900</v>
      </c>
      <c r="D114" s="56">
        <f t="shared" si="8"/>
        <v>1.2339038412584014E-3</v>
      </c>
    </row>
    <row r="115" spans="1:4" x14ac:dyDescent="0.25">
      <c r="A115" s="31">
        <v>1999</v>
      </c>
      <c r="B115" s="53">
        <f t="shared" si="6"/>
        <v>152.07499999999999</v>
      </c>
      <c r="C115" s="33">
        <f t="shared" si="7"/>
        <v>30499200</v>
      </c>
      <c r="D115" s="56">
        <f t="shared" si="8"/>
        <v>4.9861963592487671E-3</v>
      </c>
    </row>
    <row r="116" spans="1:4" x14ac:dyDescent="0.25">
      <c r="A116" s="32">
        <v>2000</v>
      </c>
      <c r="B116" s="53">
        <f t="shared" si="6"/>
        <v>108.828</v>
      </c>
      <c r="C116" s="33">
        <f t="shared" si="7"/>
        <v>30769700</v>
      </c>
      <c r="D116" s="56">
        <f t="shared" si="8"/>
        <v>3.5368560629450399E-3</v>
      </c>
    </row>
    <row r="117" spans="1:4" x14ac:dyDescent="0.25">
      <c r="A117" s="31">
        <v>2001</v>
      </c>
      <c r="B117" s="53">
        <f t="shared" si="6"/>
        <v>42.970999999999997</v>
      </c>
      <c r="C117" s="33">
        <f t="shared" si="7"/>
        <v>31081900</v>
      </c>
      <c r="D117" s="56">
        <f t="shared" si="8"/>
        <v>1.3825087912901078E-3</v>
      </c>
    </row>
    <row r="118" spans="1:4" x14ac:dyDescent="0.25">
      <c r="A118" s="32">
        <v>2002</v>
      </c>
      <c r="B118" s="53">
        <f t="shared" si="6"/>
        <v>584.70899999999995</v>
      </c>
      <c r="C118" s="33">
        <f t="shared" si="7"/>
        <v>31362000</v>
      </c>
      <c r="D118" s="56">
        <f t="shared" si="8"/>
        <v>1.8643868375741342E-2</v>
      </c>
    </row>
    <row r="119" spans="1:4" x14ac:dyDescent="0.25">
      <c r="A119" s="31">
        <v>2003</v>
      </c>
      <c r="B119" s="53">
        <f t="shared" si="6"/>
        <v>1188.6600000000001</v>
      </c>
      <c r="C119" s="33">
        <f t="shared" si="7"/>
        <v>31676000</v>
      </c>
      <c r="D119" s="56">
        <f t="shared" si="8"/>
        <v>3.752557141053163E-2</v>
      </c>
    </row>
    <row r="120" spans="1:4" x14ac:dyDescent="0.25">
      <c r="A120" s="32">
        <v>2004</v>
      </c>
      <c r="B120" s="53">
        <f t="shared" si="6"/>
        <v>1165.6210000000001</v>
      </c>
      <c r="C120" s="33">
        <f t="shared" si="7"/>
        <v>31995000</v>
      </c>
      <c r="D120" s="56">
        <f t="shared" si="8"/>
        <v>3.6431348648226287E-2</v>
      </c>
    </row>
    <row r="121" spans="1:4" x14ac:dyDescent="0.25">
      <c r="A121" s="31">
        <v>2005</v>
      </c>
      <c r="B121" s="53">
        <f t="shared" si="6"/>
        <v>913.94500000000005</v>
      </c>
      <c r="C121" s="33">
        <f t="shared" si="7"/>
        <v>32312000</v>
      </c>
      <c r="D121" s="56">
        <f t="shared" si="8"/>
        <v>2.8285002475860362E-2</v>
      </c>
    </row>
    <row r="122" spans="1:4" x14ac:dyDescent="0.25">
      <c r="A122" s="32">
        <v>2006</v>
      </c>
      <c r="B122" s="53">
        <f t="shared" si="6"/>
        <v>661.91499999999996</v>
      </c>
      <c r="C122" s="33">
        <f t="shared" si="7"/>
        <v>32570505</v>
      </c>
      <c r="D122" s="56">
        <f t="shared" si="8"/>
        <v>2.0322528005015581E-2</v>
      </c>
    </row>
    <row r="123" spans="1:4" x14ac:dyDescent="0.25">
      <c r="A123" s="31">
        <v>2007</v>
      </c>
      <c r="B123" s="53">
        <f t="shared" si="6"/>
        <v>636.30600000000004</v>
      </c>
      <c r="C123" s="33">
        <f t="shared" si="7"/>
        <v>32887928</v>
      </c>
      <c r="D123" s="56">
        <f t="shared" si="8"/>
        <v>1.9347707158687527E-2</v>
      </c>
    </row>
    <row r="124" spans="1:4" x14ac:dyDescent="0.25">
      <c r="A124" s="32">
        <v>2008</v>
      </c>
      <c r="B124" s="53">
        <f t="shared" si="6"/>
        <v>326.99900000000002</v>
      </c>
      <c r="C124" s="33">
        <f t="shared" si="7"/>
        <v>33245773</v>
      </c>
      <c r="D124" s="56">
        <f t="shared" si="8"/>
        <v>9.8358067956488791E-3</v>
      </c>
    </row>
    <row r="125" spans="1:4" x14ac:dyDescent="0.25">
      <c r="A125" s="31">
        <v>2009</v>
      </c>
      <c r="B125" s="53">
        <f t="shared" si="6"/>
        <v>543.89499999999998</v>
      </c>
      <c r="C125" s="33">
        <f t="shared" si="7"/>
        <v>33628571</v>
      </c>
      <c r="D125" s="56">
        <f t="shared" si="8"/>
        <v>1.6173598336961748E-2</v>
      </c>
    </row>
    <row r="126" spans="1:4" x14ac:dyDescent="0.25">
      <c r="A126" s="32">
        <v>2010</v>
      </c>
      <c r="B126" s="53">
        <f t="shared" si="6"/>
        <v>7637.85</v>
      </c>
      <c r="C126" s="33">
        <f t="shared" si="7"/>
        <v>34005274</v>
      </c>
      <c r="D126" s="56">
        <f t="shared" si="8"/>
        <v>0.22460780642437994</v>
      </c>
    </row>
    <row r="127" spans="1:4" x14ac:dyDescent="0.25">
      <c r="A127" s="31">
        <v>2011</v>
      </c>
      <c r="B127" s="53">
        <f t="shared" si="6"/>
        <v>589.03800000000001</v>
      </c>
      <c r="C127" s="33">
        <f t="shared" si="7"/>
        <v>34342780</v>
      </c>
      <c r="D127" s="56">
        <f t="shared" si="8"/>
        <v>1.7151727379088124E-2</v>
      </c>
    </row>
    <row r="128" spans="1:4" x14ac:dyDescent="0.25">
      <c r="A128" s="32">
        <v>2012</v>
      </c>
      <c r="B128" s="53">
        <f t="shared" si="6"/>
        <v>869.44</v>
      </c>
      <c r="C128" s="33">
        <f t="shared" si="7"/>
        <v>34751476</v>
      </c>
      <c r="D128" s="56">
        <f t="shared" si="8"/>
        <v>2.5018793446356064E-2</v>
      </c>
    </row>
    <row r="129" spans="1:10" x14ac:dyDescent="0.25">
      <c r="A129" s="31">
        <v>2013</v>
      </c>
      <c r="B129" s="53">
        <f t="shared" si="6"/>
        <v>1918.066</v>
      </c>
      <c r="C129" s="33">
        <f t="shared" si="7"/>
        <v>35155499</v>
      </c>
      <c r="D129" s="56">
        <f t="shared" si="8"/>
        <v>5.4559487265420412E-2</v>
      </c>
    </row>
    <row r="130" spans="1:10" x14ac:dyDescent="0.25">
      <c r="A130" s="32">
        <v>2014</v>
      </c>
      <c r="B130" s="53">
        <f t="shared" si="6"/>
        <v>1355.67</v>
      </c>
      <c r="C130" s="33">
        <f t="shared" si="7"/>
        <v>35543658</v>
      </c>
      <c r="D130" s="56">
        <f t="shared" si="8"/>
        <v>3.8140981437532404E-2</v>
      </c>
    </row>
    <row r="131" spans="1:10" x14ac:dyDescent="0.25">
      <c r="A131" s="31">
        <v>2015</v>
      </c>
      <c r="B131" s="53">
        <f t="shared" si="6"/>
        <v>1635.471</v>
      </c>
      <c r="C131" s="33">
        <f t="shared" si="7"/>
        <v>35851774</v>
      </c>
      <c r="D131" s="56">
        <f t="shared" si="8"/>
        <v>4.5617575297668675E-2</v>
      </c>
    </row>
    <row r="132" spans="1:10" x14ac:dyDescent="0.25">
      <c r="A132" t="s">
        <v>34</v>
      </c>
    </row>
    <row r="134" spans="1:10" x14ac:dyDescent="0.25">
      <c r="A134" s="121" t="s">
        <v>322</v>
      </c>
      <c r="B134" s="121"/>
      <c r="C134" s="121"/>
      <c r="D134" s="121"/>
      <c r="F134" s="7" t="s">
        <v>29</v>
      </c>
      <c r="I134" s="1" t="s">
        <v>3</v>
      </c>
      <c r="J134" s="7" t="s">
        <v>323</v>
      </c>
    </row>
    <row r="135" spans="1:10" ht="75" x14ac:dyDescent="0.25">
      <c r="A135" s="68" t="s">
        <v>0</v>
      </c>
      <c r="B135" s="28" t="s">
        <v>324</v>
      </c>
      <c r="C135" s="28" t="s">
        <v>318</v>
      </c>
      <c r="D135" s="28" t="s">
        <v>58</v>
      </c>
    </row>
    <row r="136" spans="1:10" x14ac:dyDescent="0.25">
      <c r="A136" s="31">
        <v>1995</v>
      </c>
      <c r="B136" s="59">
        <f t="shared" ref="B136:B156" si="9">B57</f>
        <v>155383.40999999997</v>
      </c>
      <c r="C136" s="33">
        <f ca="1">C111</f>
        <v>29354000</v>
      </c>
      <c r="D136" s="56">
        <f ca="1">(B136/C136)*1000</f>
        <v>5.2934322409211685</v>
      </c>
    </row>
    <row r="137" spans="1:10" x14ac:dyDescent="0.25">
      <c r="A137" s="32">
        <v>1996</v>
      </c>
      <c r="B137" s="59">
        <f t="shared" si="9"/>
        <v>86817.304999999993</v>
      </c>
      <c r="C137" s="33">
        <f t="shared" ref="C137:C156" si="10">C112</f>
        <v>29671900</v>
      </c>
      <c r="D137" s="56">
        <f t="shared" ref="D137:D156" si="11">(B137/C137)*1000</f>
        <v>2.925909867585156</v>
      </c>
    </row>
    <row r="138" spans="1:10" x14ac:dyDescent="0.25">
      <c r="A138" s="31">
        <v>1997</v>
      </c>
      <c r="B138" s="59">
        <f t="shared" si="9"/>
        <v>65700.474000000002</v>
      </c>
      <c r="C138" s="33">
        <f t="shared" si="10"/>
        <v>29987200</v>
      </c>
      <c r="D138" s="56">
        <f t="shared" si="11"/>
        <v>2.1909506055917194</v>
      </c>
    </row>
    <row r="139" spans="1:10" x14ac:dyDescent="0.25">
      <c r="A139" s="32">
        <v>1998</v>
      </c>
      <c r="B139" s="59">
        <f t="shared" si="9"/>
        <v>154936.549</v>
      </c>
      <c r="C139" s="33">
        <f t="shared" si="10"/>
        <v>30247900</v>
      </c>
      <c r="D139" s="56">
        <f t="shared" si="11"/>
        <v>5.1222249809077658</v>
      </c>
    </row>
    <row r="140" spans="1:10" x14ac:dyDescent="0.25">
      <c r="A140" s="31">
        <v>1999</v>
      </c>
      <c r="B140" s="59">
        <f t="shared" si="9"/>
        <v>33701.142999999996</v>
      </c>
      <c r="C140" s="33">
        <f t="shared" si="10"/>
        <v>30499200</v>
      </c>
      <c r="D140" s="56">
        <f t="shared" si="11"/>
        <v>1.1049844913964957</v>
      </c>
    </row>
    <row r="141" spans="1:10" x14ac:dyDescent="0.25">
      <c r="A141" s="32">
        <v>2000</v>
      </c>
      <c r="B141" s="59">
        <f t="shared" si="9"/>
        <v>34418.964</v>
      </c>
      <c r="C141" s="33">
        <f t="shared" si="10"/>
        <v>30769700</v>
      </c>
      <c r="D141" s="56">
        <f t="shared" si="11"/>
        <v>1.1185992713611119</v>
      </c>
    </row>
    <row r="142" spans="1:10" x14ac:dyDescent="0.25">
      <c r="A142" s="31">
        <v>2001</v>
      </c>
      <c r="B142" s="59">
        <f t="shared" si="9"/>
        <v>42029.038</v>
      </c>
      <c r="C142" s="33">
        <f t="shared" si="10"/>
        <v>31081900</v>
      </c>
      <c r="D142" s="56">
        <f t="shared" si="11"/>
        <v>1.3522029863039262</v>
      </c>
    </row>
    <row r="143" spans="1:10" x14ac:dyDescent="0.25">
      <c r="A143" s="32">
        <v>2002</v>
      </c>
      <c r="B143" s="59">
        <f t="shared" si="9"/>
        <v>14786.861000000001</v>
      </c>
      <c r="C143" s="33">
        <f t="shared" si="10"/>
        <v>31362000</v>
      </c>
      <c r="D143" s="56">
        <f t="shared" si="11"/>
        <v>0.47148973279765327</v>
      </c>
    </row>
    <row r="144" spans="1:10" x14ac:dyDescent="0.25">
      <c r="A144" s="31">
        <v>2003</v>
      </c>
      <c r="B144" s="59">
        <f t="shared" si="9"/>
        <v>15450.843000000001</v>
      </c>
      <c r="C144" s="33">
        <f t="shared" si="10"/>
        <v>31676000</v>
      </c>
      <c r="D144" s="56">
        <f t="shared" si="11"/>
        <v>0.48777759186766007</v>
      </c>
    </row>
    <row r="145" spans="1:4" x14ac:dyDescent="0.25">
      <c r="A145" s="32">
        <v>2004</v>
      </c>
      <c r="B145" s="59">
        <f t="shared" si="9"/>
        <v>22680.32</v>
      </c>
      <c r="C145" s="33">
        <f t="shared" si="10"/>
        <v>31995000</v>
      </c>
      <c r="D145" s="56">
        <f t="shared" si="11"/>
        <v>0.708870761056415</v>
      </c>
    </row>
    <row r="146" spans="1:4" x14ac:dyDescent="0.25">
      <c r="A146" s="31">
        <v>2005</v>
      </c>
      <c r="B146" s="59">
        <f t="shared" si="9"/>
        <v>18429.522000000001</v>
      </c>
      <c r="C146" s="33">
        <f t="shared" si="10"/>
        <v>32312000</v>
      </c>
      <c r="D146" s="56">
        <f t="shared" si="11"/>
        <v>0.57036153750928453</v>
      </c>
    </row>
    <row r="147" spans="1:4" x14ac:dyDescent="0.25">
      <c r="A147" s="32">
        <v>2006</v>
      </c>
      <c r="B147" s="59">
        <f t="shared" si="9"/>
        <v>24502.324000000001</v>
      </c>
      <c r="C147" s="33">
        <f t="shared" si="10"/>
        <v>32570505</v>
      </c>
      <c r="D147" s="56">
        <f t="shared" si="11"/>
        <v>0.75228566459132273</v>
      </c>
    </row>
    <row r="148" spans="1:4" x14ac:dyDescent="0.25">
      <c r="A148" s="31">
        <v>2007</v>
      </c>
      <c r="B148" s="59">
        <f t="shared" si="9"/>
        <v>34042.181999999993</v>
      </c>
      <c r="C148" s="33">
        <f t="shared" si="10"/>
        <v>32887928</v>
      </c>
      <c r="D148" s="56">
        <f t="shared" si="11"/>
        <v>1.0350965862002615</v>
      </c>
    </row>
    <row r="149" spans="1:4" x14ac:dyDescent="0.25">
      <c r="A149" s="32">
        <v>2008</v>
      </c>
      <c r="B149" s="59">
        <f t="shared" si="9"/>
        <v>39340.625</v>
      </c>
      <c r="C149" s="33">
        <f t="shared" si="10"/>
        <v>33245773</v>
      </c>
      <c r="D149" s="56">
        <f t="shared" si="11"/>
        <v>1.1833271255266047</v>
      </c>
    </row>
    <row r="150" spans="1:4" x14ac:dyDescent="0.25">
      <c r="A150" s="31">
        <v>2009</v>
      </c>
      <c r="B150" s="59">
        <f t="shared" si="9"/>
        <v>17743.237000000001</v>
      </c>
      <c r="C150" s="33">
        <f t="shared" si="10"/>
        <v>33628571</v>
      </c>
      <c r="D150" s="56">
        <f t="shared" si="11"/>
        <v>0.52762387673267486</v>
      </c>
    </row>
    <row r="151" spans="1:4" x14ac:dyDescent="0.25">
      <c r="A151" s="32">
        <v>2010</v>
      </c>
      <c r="B151" s="59">
        <f t="shared" si="9"/>
        <v>27129.711000000003</v>
      </c>
      <c r="C151" s="33">
        <f t="shared" si="10"/>
        <v>34005274</v>
      </c>
      <c r="D151" s="56">
        <f t="shared" si="11"/>
        <v>0.79780892222776989</v>
      </c>
    </row>
    <row r="152" spans="1:4" x14ac:dyDescent="0.25">
      <c r="A152" s="31">
        <v>2011</v>
      </c>
      <c r="B152" s="59">
        <f t="shared" si="9"/>
        <v>25426.756000000001</v>
      </c>
      <c r="C152" s="33">
        <f t="shared" si="10"/>
        <v>34342780</v>
      </c>
      <c r="D152" s="56">
        <f t="shared" si="11"/>
        <v>0.74038141350234321</v>
      </c>
    </row>
    <row r="153" spans="1:4" x14ac:dyDescent="0.25">
      <c r="A153" s="32">
        <v>2012</v>
      </c>
      <c r="B153" s="59">
        <f t="shared" si="9"/>
        <v>31722.077999999998</v>
      </c>
      <c r="C153" s="33">
        <f t="shared" si="10"/>
        <v>34751476</v>
      </c>
      <c r="D153" s="56">
        <f t="shared" si="11"/>
        <v>0.91282678180345478</v>
      </c>
    </row>
    <row r="154" spans="1:4" x14ac:dyDescent="0.25">
      <c r="A154" s="31">
        <v>2013</v>
      </c>
      <c r="B154" s="59">
        <f t="shared" si="9"/>
        <v>29126.079999999998</v>
      </c>
      <c r="C154" s="33">
        <f t="shared" si="10"/>
        <v>35155499</v>
      </c>
      <c r="D154" s="56">
        <f t="shared" si="11"/>
        <v>0.8284928625248642</v>
      </c>
    </row>
    <row r="155" spans="1:4" x14ac:dyDescent="0.25">
      <c r="A155" s="32">
        <v>2014</v>
      </c>
      <c r="B155" s="59">
        <f t="shared" si="9"/>
        <v>29938.523999999998</v>
      </c>
      <c r="C155" s="33">
        <f t="shared" si="10"/>
        <v>35543658</v>
      </c>
      <c r="D155" s="56">
        <f t="shared" si="11"/>
        <v>0.84230283782271365</v>
      </c>
    </row>
    <row r="156" spans="1:4" x14ac:dyDescent="0.25">
      <c r="A156" s="31">
        <v>2015</v>
      </c>
      <c r="B156" s="59">
        <f t="shared" si="9"/>
        <v>29902.34</v>
      </c>
      <c r="C156" s="33">
        <f t="shared" si="10"/>
        <v>35851774</v>
      </c>
      <c r="D156" s="56">
        <f t="shared" si="11"/>
        <v>0.83405468304023112</v>
      </c>
    </row>
    <row r="157" spans="1:4" x14ac:dyDescent="0.25">
      <c r="A157" t="s">
        <v>34</v>
      </c>
    </row>
  </sheetData>
  <mergeCells count="6">
    <mergeCell ref="A134:D134"/>
    <mergeCell ref="A4:D4"/>
    <mergeCell ref="A30:D30"/>
    <mergeCell ref="A55:D55"/>
    <mergeCell ref="A83:D83"/>
    <mergeCell ref="A109:D10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"/>
  <sheetViews>
    <sheetView tabSelected="1" topLeftCell="A16" workbookViewId="0">
      <selection activeCell="A23" sqref="A23:V23"/>
    </sheetView>
  </sheetViews>
  <sheetFormatPr baseColWidth="10" defaultColWidth="9.140625" defaultRowHeight="15" x14ac:dyDescent="0.25"/>
  <cols>
    <col min="1" max="1" width="54.7109375" customWidth="1"/>
    <col min="2" max="3" width="13.140625" customWidth="1"/>
    <col min="4" max="4" width="13.85546875" customWidth="1"/>
    <col min="5" max="5" width="18.7109375" customWidth="1"/>
    <col min="6" max="6" width="15.5703125" customWidth="1"/>
    <col min="7" max="7" width="14.7109375" customWidth="1"/>
    <col min="8" max="8" width="15.140625" customWidth="1"/>
    <col min="9" max="9" width="13.85546875" customWidth="1"/>
    <col min="10" max="10" width="19.42578125" customWidth="1"/>
    <col min="11" max="11" width="13.42578125" customWidth="1"/>
  </cols>
  <sheetData>
    <row r="1" spans="1:22" x14ac:dyDescent="0.25">
      <c r="A1" s="92" t="s">
        <v>190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</row>
    <row r="2" spans="1:22" x14ac:dyDescent="0.25">
      <c r="A2" s="92" t="s">
        <v>191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</row>
    <row r="4" spans="1:22" x14ac:dyDescent="0.25">
      <c r="A4" s="92" t="s">
        <v>192</v>
      </c>
      <c r="B4" s="92" t="s">
        <v>193</v>
      </c>
      <c r="C4" s="92" t="s">
        <v>194</v>
      </c>
      <c r="D4" s="92" t="s">
        <v>250</v>
      </c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</row>
    <row r="5" spans="1:22" ht="15.75" thickBot="1" x14ac:dyDescent="0.3">
      <c r="A5" s="28" t="s">
        <v>331</v>
      </c>
      <c r="B5" s="71" t="s">
        <v>196</v>
      </c>
      <c r="C5" s="71" t="s">
        <v>197</v>
      </c>
      <c r="D5" s="71" t="s">
        <v>198</v>
      </c>
      <c r="E5" s="70" t="s">
        <v>199</v>
      </c>
      <c r="F5" s="71" t="s">
        <v>200</v>
      </c>
      <c r="G5" s="70" t="s">
        <v>201</v>
      </c>
      <c r="H5" s="71" t="s">
        <v>202</v>
      </c>
      <c r="I5" s="71" t="s">
        <v>203</v>
      </c>
      <c r="J5" s="71" t="s">
        <v>204</v>
      </c>
      <c r="K5" s="71" t="s">
        <v>205</v>
      </c>
      <c r="L5" s="28" t="s">
        <v>206</v>
      </c>
      <c r="M5" s="28" t="s">
        <v>207</v>
      </c>
      <c r="N5" s="71" t="s">
        <v>208</v>
      </c>
      <c r="O5" s="71" t="s">
        <v>209</v>
      </c>
      <c r="P5" s="71" t="s">
        <v>210</v>
      </c>
      <c r="Q5" s="70" t="s">
        <v>211</v>
      </c>
      <c r="R5" s="71" t="s">
        <v>212</v>
      </c>
      <c r="S5" s="70" t="s">
        <v>213</v>
      </c>
      <c r="T5" s="71" t="s">
        <v>214</v>
      </c>
      <c r="U5" s="71" t="s">
        <v>215</v>
      </c>
      <c r="V5" s="71" t="s">
        <v>216</v>
      </c>
    </row>
    <row r="6" spans="1:22" x14ac:dyDescent="0.25">
      <c r="A6" s="105" t="s">
        <v>332</v>
      </c>
      <c r="B6" s="44">
        <v>138225.75899999999</v>
      </c>
      <c r="C6" s="44">
        <v>85415.024999999994</v>
      </c>
      <c r="D6" s="44">
        <v>126863.591</v>
      </c>
      <c r="E6" s="44">
        <v>120004.02800000001</v>
      </c>
      <c r="F6" s="44">
        <v>108924.518</v>
      </c>
      <c r="G6" s="44">
        <v>113814.62300000001</v>
      </c>
      <c r="H6" s="44">
        <v>122620.16499999999</v>
      </c>
      <c r="I6" s="44">
        <v>139999.772</v>
      </c>
      <c r="J6" s="44">
        <v>133900.875</v>
      </c>
      <c r="K6" s="44">
        <v>121225.049</v>
      </c>
      <c r="L6" s="44">
        <v>223642.12100000001</v>
      </c>
      <c r="M6" s="44">
        <v>201604.88399999999</v>
      </c>
      <c r="N6" s="44">
        <v>203838.53899999999</v>
      </c>
      <c r="O6" s="44">
        <v>285060.304</v>
      </c>
      <c r="P6" s="44">
        <v>320117.47100000002</v>
      </c>
      <c r="Q6" s="44">
        <v>460494.897</v>
      </c>
      <c r="R6" s="44">
        <v>512881.13900000002</v>
      </c>
      <c r="S6" s="44">
        <v>390624.11700000003</v>
      </c>
      <c r="T6" s="44">
        <v>319148.24900000001</v>
      </c>
      <c r="U6" s="44">
        <v>586318.92700000003</v>
      </c>
      <c r="V6" s="44">
        <v>364717.93900000001</v>
      </c>
    </row>
    <row r="7" spans="1:22" x14ac:dyDescent="0.25">
      <c r="A7" s="106" t="s">
        <v>333</v>
      </c>
      <c r="B7" s="44">
        <v>2358.1790000000001</v>
      </c>
      <c r="C7" s="44">
        <v>15290.669</v>
      </c>
      <c r="D7" s="44">
        <v>5536.67</v>
      </c>
      <c r="E7" s="44">
        <v>5196.3090000000002</v>
      </c>
      <c r="F7" s="44">
        <v>668.70600000000002</v>
      </c>
      <c r="G7" s="44">
        <v>17605.327000000001</v>
      </c>
      <c r="H7" s="44">
        <v>3064.924</v>
      </c>
      <c r="I7" s="44">
        <v>4487.0519999999997</v>
      </c>
      <c r="J7" s="44">
        <v>19788.723000000002</v>
      </c>
      <c r="K7" s="44">
        <v>9137.0130000000008</v>
      </c>
      <c r="L7" s="45">
        <v>8662.0779999999995</v>
      </c>
      <c r="M7" s="44">
        <v>26957.163</v>
      </c>
      <c r="N7" s="44">
        <v>15495.832</v>
      </c>
      <c r="O7" s="44">
        <v>4538.6940000000004</v>
      </c>
      <c r="P7" s="44">
        <v>23512.376</v>
      </c>
      <c r="Q7" s="44">
        <v>16530.881000000001</v>
      </c>
      <c r="R7" s="44">
        <v>40345.775000000001</v>
      </c>
      <c r="S7" s="44">
        <v>16355.771000000001</v>
      </c>
      <c r="T7" s="44">
        <v>22453.870999999999</v>
      </c>
      <c r="U7" s="44">
        <v>9014.9860000000008</v>
      </c>
      <c r="V7" s="44">
        <v>9178.1890000000003</v>
      </c>
    </row>
    <row r="8" spans="1:22" x14ac:dyDescent="0.25">
      <c r="A8" s="105" t="s">
        <v>334</v>
      </c>
      <c r="B8" s="44">
        <v>13597.804</v>
      </c>
      <c r="C8" s="44">
        <v>326.166</v>
      </c>
      <c r="D8" s="44">
        <v>1274.5219999999999</v>
      </c>
      <c r="E8" s="44">
        <v>4854.1589999999997</v>
      </c>
      <c r="F8" s="44">
        <v>1074.779</v>
      </c>
      <c r="G8" s="44">
        <v>2471.7530000000002</v>
      </c>
      <c r="H8" s="44">
        <v>2053.9859999999999</v>
      </c>
      <c r="I8" s="44">
        <v>3820.9009999999998</v>
      </c>
      <c r="J8" s="44">
        <v>3166.5329999999999</v>
      </c>
      <c r="K8" s="44">
        <v>2766.0450000000001</v>
      </c>
      <c r="L8" s="44">
        <v>40472.629999999997</v>
      </c>
      <c r="M8" s="44">
        <v>19333.048999999999</v>
      </c>
      <c r="N8" s="44">
        <v>23355.072</v>
      </c>
      <c r="O8" s="44">
        <v>13151.753000000001</v>
      </c>
      <c r="P8" s="44">
        <v>10230.421</v>
      </c>
      <c r="Q8" s="44">
        <v>22935.698</v>
      </c>
      <c r="R8" s="44">
        <v>34778.953000000001</v>
      </c>
      <c r="S8" s="44">
        <v>27694.620999999999</v>
      </c>
      <c r="T8" s="44">
        <v>13669.82</v>
      </c>
      <c r="U8" s="44">
        <v>34407.521999999997</v>
      </c>
      <c r="V8" s="44">
        <v>13690.258</v>
      </c>
    </row>
    <row r="9" spans="1:22" x14ac:dyDescent="0.25">
      <c r="A9" s="106" t="s">
        <v>335</v>
      </c>
      <c r="B9" s="44">
        <v>4680.8220000000001</v>
      </c>
      <c r="C9" s="44">
        <v>4122.2920000000004</v>
      </c>
      <c r="D9" s="44">
        <v>4386.0129999999999</v>
      </c>
      <c r="E9" s="44">
        <v>4921.0889999999999</v>
      </c>
      <c r="F9" s="44">
        <v>3778.4940000000001</v>
      </c>
      <c r="G9" s="44">
        <v>5711.1009999999997</v>
      </c>
      <c r="H9" s="44">
        <v>7512.2740000000003</v>
      </c>
      <c r="I9" s="44">
        <v>8014.8789999999999</v>
      </c>
      <c r="J9" s="44">
        <v>8098.0749999999998</v>
      </c>
      <c r="K9" s="44">
        <v>9867.768</v>
      </c>
      <c r="L9" s="45">
        <v>10787.387000000001</v>
      </c>
      <c r="M9" s="44">
        <v>9169.4079999999994</v>
      </c>
      <c r="N9" s="44">
        <v>9096.4259999999995</v>
      </c>
      <c r="O9" s="44">
        <v>7459.3090000000002</v>
      </c>
      <c r="P9" s="44">
        <v>5896.8149999999996</v>
      </c>
      <c r="Q9" s="44">
        <v>6648.366</v>
      </c>
      <c r="R9" s="44">
        <v>7011.3670000000002</v>
      </c>
      <c r="S9" s="44">
        <v>10133.678</v>
      </c>
      <c r="T9" s="44">
        <v>10581.567999999999</v>
      </c>
      <c r="U9" s="44">
        <v>8328.5740000000005</v>
      </c>
      <c r="V9" s="44">
        <v>8309.6569999999992</v>
      </c>
    </row>
    <row r="10" spans="1:22" x14ac:dyDescent="0.25">
      <c r="A10" s="105" t="s">
        <v>336</v>
      </c>
      <c r="B10" s="44">
        <v>556.36199999999997</v>
      </c>
      <c r="C10" s="44">
        <v>732.346</v>
      </c>
      <c r="D10" s="44">
        <v>537.61599999999999</v>
      </c>
      <c r="E10" s="44">
        <v>1586.8889999999999</v>
      </c>
      <c r="F10" s="44">
        <v>1096.847</v>
      </c>
      <c r="G10" s="44">
        <v>1193.885</v>
      </c>
      <c r="H10" s="44">
        <v>2154.9639999999999</v>
      </c>
      <c r="I10" s="44">
        <v>1908.884</v>
      </c>
      <c r="J10" s="44">
        <v>2811.7620000000002</v>
      </c>
      <c r="K10" s="44">
        <v>3373.645</v>
      </c>
      <c r="L10" s="44">
        <v>3603.9430000000002</v>
      </c>
      <c r="M10" s="44">
        <v>2790.4609999999998</v>
      </c>
      <c r="N10" s="44">
        <v>1753.239</v>
      </c>
      <c r="O10" s="44">
        <v>2100.1179999999999</v>
      </c>
      <c r="P10" s="44">
        <v>3821.5880000000002</v>
      </c>
      <c r="Q10" s="44">
        <v>4744.9129999999996</v>
      </c>
      <c r="R10" s="44">
        <v>5756.7150000000001</v>
      </c>
      <c r="S10" s="44">
        <v>5354.4359999999997</v>
      </c>
      <c r="T10" s="44">
        <v>5818.3320000000003</v>
      </c>
      <c r="U10" s="44">
        <v>5475.991</v>
      </c>
      <c r="V10" s="44">
        <v>6056.2889999999998</v>
      </c>
    </row>
    <row r="11" spans="1:22" x14ac:dyDescent="0.25">
      <c r="A11" s="106" t="s">
        <v>337</v>
      </c>
      <c r="B11" s="44">
        <v>138.47300000000001</v>
      </c>
      <c r="C11" s="44">
        <v>25.736000000000001</v>
      </c>
      <c r="D11" s="44">
        <v>22.826000000000001</v>
      </c>
      <c r="E11" s="44" t="s">
        <v>251</v>
      </c>
      <c r="F11" s="44">
        <v>305.41500000000002</v>
      </c>
      <c r="G11" s="44">
        <v>5</v>
      </c>
      <c r="H11" s="44">
        <v>31.073</v>
      </c>
      <c r="I11" s="44">
        <v>57.89</v>
      </c>
      <c r="J11" s="44">
        <v>118.14</v>
      </c>
      <c r="K11" s="44">
        <v>43.838999999999999</v>
      </c>
      <c r="L11" s="45">
        <v>99.183999999999997</v>
      </c>
      <c r="M11" s="44">
        <v>127.009</v>
      </c>
      <c r="N11" s="44">
        <v>39.838000000000001</v>
      </c>
      <c r="O11" s="44">
        <v>65.822999999999993</v>
      </c>
      <c r="P11" s="44">
        <v>64.28</v>
      </c>
      <c r="Q11" s="44">
        <v>16.800999999999998</v>
      </c>
      <c r="R11" s="44">
        <v>24.05</v>
      </c>
      <c r="S11" s="44">
        <v>93.474999999999994</v>
      </c>
      <c r="T11" s="44" t="s">
        <v>251</v>
      </c>
      <c r="U11" s="44">
        <v>57.825000000000003</v>
      </c>
      <c r="V11" s="44">
        <v>74.248999999999995</v>
      </c>
    </row>
    <row r="12" spans="1:22" x14ac:dyDescent="0.25">
      <c r="A12" s="105" t="s">
        <v>338</v>
      </c>
      <c r="B12" s="44">
        <v>1475.2929999999999</v>
      </c>
      <c r="C12" s="44">
        <v>1702.116</v>
      </c>
      <c r="D12" s="44">
        <v>3785.7840000000001</v>
      </c>
      <c r="E12" s="44">
        <v>3033.9670000000001</v>
      </c>
      <c r="F12" s="44">
        <v>3217.942</v>
      </c>
      <c r="G12" s="44">
        <v>5354.585</v>
      </c>
      <c r="H12" s="44">
        <v>3636.3420000000001</v>
      </c>
      <c r="I12" s="44">
        <v>3186.9209999999998</v>
      </c>
      <c r="J12" s="44">
        <v>4786.1270000000004</v>
      </c>
      <c r="K12" s="44">
        <v>2349.5680000000002</v>
      </c>
      <c r="L12" s="44">
        <v>3462.61</v>
      </c>
      <c r="M12" s="44">
        <v>4842.7389999999996</v>
      </c>
      <c r="N12" s="44">
        <v>4369.1220000000003</v>
      </c>
      <c r="O12" s="44">
        <v>6370.3559999999998</v>
      </c>
      <c r="P12" s="44">
        <v>8189.8770000000004</v>
      </c>
      <c r="Q12" s="44">
        <v>6118.2539999999999</v>
      </c>
      <c r="R12" s="44">
        <v>5117.3140000000003</v>
      </c>
      <c r="S12" s="44">
        <v>5855.33</v>
      </c>
      <c r="T12" s="44">
        <v>8566.9279999999999</v>
      </c>
      <c r="U12" s="44">
        <v>7071.107</v>
      </c>
      <c r="V12" s="44">
        <v>6430.009</v>
      </c>
    </row>
    <row r="13" spans="1:22" x14ac:dyDescent="0.25">
      <c r="A13" s="106" t="s">
        <v>339</v>
      </c>
      <c r="B13" s="44">
        <v>1672.223</v>
      </c>
      <c r="C13" s="44">
        <v>1092.423</v>
      </c>
      <c r="D13" s="44">
        <v>1031.0709999999999</v>
      </c>
      <c r="E13" s="44">
        <v>1077.8140000000001</v>
      </c>
      <c r="F13" s="44">
        <v>875.42600000000004</v>
      </c>
      <c r="G13" s="44">
        <v>2339.6970000000001</v>
      </c>
      <c r="H13" s="44">
        <v>1136.491</v>
      </c>
      <c r="I13" s="44">
        <v>1812.71</v>
      </c>
      <c r="J13" s="44">
        <v>2216.67</v>
      </c>
      <c r="K13" s="44">
        <v>4082.6990000000001</v>
      </c>
      <c r="L13" s="45">
        <v>4882.4759999999997</v>
      </c>
      <c r="M13" s="44">
        <v>5873.5709999999999</v>
      </c>
      <c r="N13" s="44">
        <v>4765.1090000000004</v>
      </c>
      <c r="O13" s="44">
        <v>5352.5020000000004</v>
      </c>
      <c r="P13" s="44">
        <v>5394.08</v>
      </c>
      <c r="Q13" s="44">
        <v>3773.7040000000002</v>
      </c>
      <c r="R13" s="44">
        <v>4107.6120000000001</v>
      </c>
      <c r="S13" s="44">
        <v>4324.1779999999999</v>
      </c>
      <c r="T13" s="44">
        <v>3543.1779999999999</v>
      </c>
      <c r="U13" s="44">
        <v>4996.768</v>
      </c>
      <c r="V13" s="44">
        <v>3459.0329999999999</v>
      </c>
    </row>
    <row r="14" spans="1:22" x14ac:dyDescent="0.25">
      <c r="A14" s="106" t="s">
        <v>340</v>
      </c>
      <c r="B14" s="44">
        <v>757.67499999999995</v>
      </c>
      <c r="C14" s="44">
        <v>593.245</v>
      </c>
      <c r="D14" s="44">
        <v>8.8840000000000003</v>
      </c>
      <c r="E14" s="44">
        <v>37.323</v>
      </c>
      <c r="F14" s="44">
        <v>152.07499999999999</v>
      </c>
      <c r="G14" s="44">
        <v>108.828</v>
      </c>
      <c r="H14" s="44">
        <v>42.970999999999997</v>
      </c>
      <c r="I14" s="44">
        <v>584.70899999999995</v>
      </c>
      <c r="J14" s="44">
        <v>1188.6600000000001</v>
      </c>
      <c r="K14" s="44">
        <v>1165.6210000000001</v>
      </c>
      <c r="L14" s="45">
        <v>913.94500000000005</v>
      </c>
      <c r="M14" s="44">
        <v>661.91499999999996</v>
      </c>
      <c r="N14" s="44">
        <v>636.30600000000004</v>
      </c>
      <c r="O14" s="44">
        <v>326.99900000000002</v>
      </c>
      <c r="P14" s="44">
        <v>543.89499999999998</v>
      </c>
      <c r="Q14" s="44">
        <v>7637.85</v>
      </c>
      <c r="R14" s="44">
        <v>589.03800000000001</v>
      </c>
      <c r="S14" s="44">
        <v>869.44</v>
      </c>
      <c r="T14" s="44">
        <v>1918.066</v>
      </c>
      <c r="U14" s="44">
        <v>1355.67</v>
      </c>
      <c r="V14" s="44">
        <v>1635.471</v>
      </c>
    </row>
    <row r="15" spans="1:22" x14ac:dyDescent="0.25">
      <c r="A15" s="106" t="s">
        <v>341</v>
      </c>
      <c r="B15" s="44" t="s">
        <v>251</v>
      </c>
      <c r="C15" s="44" t="s">
        <v>251</v>
      </c>
      <c r="D15" s="44" t="s">
        <v>251</v>
      </c>
      <c r="E15" s="44">
        <v>6.5</v>
      </c>
      <c r="F15" s="44">
        <v>15.08</v>
      </c>
      <c r="G15" s="44">
        <v>775.15</v>
      </c>
      <c r="H15" s="44">
        <v>11.916</v>
      </c>
      <c r="I15" s="44">
        <v>175.887</v>
      </c>
      <c r="J15" s="44">
        <v>405.98200000000003</v>
      </c>
      <c r="K15" s="44">
        <v>1657.9580000000001</v>
      </c>
      <c r="L15" s="45">
        <v>1183.6300000000001</v>
      </c>
      <c r="M15" s="44">
        <v>3472.1419999999998</v>
      </c>
      <c r="N15" s="44">
        <v>2543.3739999999998</v>
      </c>
      <c r="O15" s="44">
        <v>1697.28</v>
      </c>
      <c r="P15" s="44">
        <v>7579.2250000000004</v>
      </c>
      <c r="Q15" s="44">
        <v>2969.4949999999999</v>
      </c>
      <c r="R15" s="44">
        <v>3565.8119999999999</v>
      </c>
      <c r="S15" s="44">
        <v>4979.91</v>
      </c>
      <c r="T15" s="44">
        <v>4176.4430000000002</v>
      </c>
      <c r="U15" s="44">
        <v>7569.598</v>
      </c>
      <c r="V15" s="44">
        <v>3213.6460000000002</v>
      </c>
    </row>
    <row r="16" spans="1:22" x14ac:dyDescent="0.25">
      <c r="A16" s="106" t="s">
        <v>217</v>
      </c>
      <c r="B16" s="44">
        <f>SUM(B6:B15)</f>
        <v>163462.59</v>
      </c>
      <c r="C16" s="44">
        <f t="shared" ref="C16:V16" si="0">SUM(C6:C15)</f>
        <v>109300.01799999998</v>
      </c>
      <c r="D16" s="44">
        <f t="shared" si="0"/>
        <v>143446.97700000001</v>
      </c>
      <c r="E16" s="44">
        <f t="shared" si="0"/>
        <v>140718.07800000001</v>
      </c>
      <c r="F16" s="44">
        <f t="shared" si="0"/>
        <v>120109.28199999999</v>
      </c>
      <c r="G16" s="44">
        <f t="shared" si="0"/>
        <v>149379.94900000002</v>
      </c>
      <c r="H16" s="44">
        <f t="shared" si="0"/>
        <v>142265.106</v>
      </c>
      <c r="I16" s="44">
        <f t="shared" si="0"/>
        <v>164049.60499999998</v>
      </c>
      <c r="J16" s="44">
        <f t="shared" si="0"/>
        <v>176481.54700000002</v>
      </c>
      <c r="K16" s="44">
        <f t="shared" si="0"/>
        <v>155669.20500000005</v>
      </c>
      <c r="L16" s="45">
        <f t="shared" si="0"/>
        <v>297710.00400000007</v>
      </c>
      <c r="M16" s="44">
        <f t="shared" si="0"/>
        <v>274832.34099999996</v>
      </c>
      <c r="N16" s="44">
        <f t="shared" si="0"/>
        <v>265892.85699999996</v>
      </c>
      <c r="O16" s="44">
        <f t="shared" si="0"/>
        <v>326123.13800000009</v>
      </c>
      <c r="P16" s="44">
        <f t="shared" si="0"/>
        <v>385350.02799999999</v>
      </c>
      <c r="Q16" s="44">
        <f t="shared" si="0"/>
        <v>531870.85899999994</v>
      </c>
      <c r="R16" s="44">
        <f t="shared" si="0"/>
        <v>614177.77499999991</v>
      </c>
      <c r="S16" s="44">
        <f t="shared" si="0"/>
        <v>466284.95600000001</v>
      </c>
      <c r="T16" s="44">
        <f t="shared" si="0"/>
        <v>389876.45500000007</v>
      </c>
      <c r="U16" s="44">
        <f t="shared" si="0"/>
        <v>664596.96800000011</v>
      </c>
      <c r="V16" s="44">
        <f t="shared" si="0"/>
        <v>416764.74000000005</v>
      </c>
    </row>
    <row r="17" spans="1:22" x14ac:dyDescent="0.25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</row>
    <row r="18" spans="1:22" x14ac:dyDescent="0.25">
      <c r="A18" s="124" t="s">
        <v>343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</row>
    <row r="19" spans="1:22" x14ac:dyDescent="0.25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</row>
    <row r="20" spans="1:22" x14ac:dyDescent="0.25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</row>
    <row r="21" spans="1:22" x14ac:dyDescent="0.25">
      <c r="A21" s="92" t="s">
        <v>192</v>
      </c>
      <c r="B21" s="92" t="s">
        <v>193</v>
      </c>
      <c r="C21" s="92" t="s">
        <v>194</v>
      </c>
      <c r="D21" s="92" t="s">
        <v>250</v>
      </c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1:22" x14ac:dyDescent="0.25">
      <c r="A22" s="92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1:22" ht="15.75" thickBot="1" x14ac:dyDescent="0.3">
      <c r="A23" s="28" t="s">
        <v>331</v>
      </c>
      <c r="B23" s="71" t="s">
        <v>196</v>
      </c>
      <c r="C23" s="71" t="s">
        <v>197</v>
      </c>
      <c r="D23" s="71" t="s">
        <v>198</v>
      </c>
      <c r="E23" s="70" t="s">
        <v>199</v>
      </c>
      <c r="F23" s="71" t="s">
        <v>200</v>
      </c>
      <c r="G23" s="70" t="s">
        <v>201</v>
      </c>
      <c r="H23" s="71" t="s">
        <v>202</v>
      </c>
      <c r="I23" s="71" t="s">
        <v>203</v>
      </c>
      <c r="J23" s="71" t="s">
        <v>204</v>
      </c>
      <c r="K23" s="71" t="s">
        <v>205</v>
      </c>
      <c r="L23" s="28" t="s">
        <v>206</v>
      </c>
      <c r="M23" s="28" t="s">
        <v>207</v>
      </c>
      <c r="N23" s="71" t="s">
        <v>208</v>
      </c>
      <c r="O23" s="71" t="s">
        <v>209</v>
      </c>
      <c r="P23" s="71" t="s">
        <v>210</v>
      </c>
      <c r="Q23" s="70" t="s">
        <v>211</v>
      </c>
      <c r="R23" s="71" t="s">
        <v>212</v>
      </c>
      <c r="S23" s="70" t="s">
        <v>213</v>
      </c>
      <c r="T23" s="71" t="s">
        <v>214</v>
      </c>
      <c r="U23" s="71" t="s">
        <v>215</v>
      </c>
      <c r="V23" s="71" t="s">
        <v>216</v>
      </c>
    </row>
    <row r="24" spans="1:22" x14ac:dyDescent="0.25">
      <c r="A24" s="105" t="s">
        <v>332</v>
      </c>
      <c r="B24" s="44">
        <v>163836.77299999999</v>
      </c>
      <c r="C24" s="44">
        <v>225898.948</v>
      </c>
      <c r="D24" s="44">
        <v>196506.13699999999</v>
      </c>
      <c r="E24" s="44">
        <v>192710.74299999999</v>
      </c>
      <c r="F24" s="44">
        <v>110359.197</v>
      </c>
      <c r="G24" s="44">
        <v>127890.508</v>
      </c>
      <c r="H24" s="44">
        <v>161956.94099999999</v>
      </c>
      <c r="I24" s="44">
        <v>141704.927</v>
      </c>
      <c r="J24" s="44">
        <v>108697.667</v>
      </c>
      <c r="K24" s="44">
        <v>179542.40700000001</v>
      </c>
      <c r="L24" s="44">
        <v>129674.05</v>
      </c>
      <c r="M24" s="44">
        <v>162234.67600000001</v>
      </c>
      <c r="N24" s="44">
        <v>219776.19399999999</v>
      </c>
      <c r="O24" s="44">
        <v>221796.96799999999</v>
      </c>
      <c r="P24" s="44">
        <v>225454.89600000001</v>
      </c>
      <c r="Q24" s="44">
        <v>283073.777</v>
      </c>
      <c r="R24" s="44">
        <v>341181.223</v>
      </c>
      <c r="S24" s="44">
        <v>394481.70600000001</v>
      </c>
      <c r="T24" s="44">
        <v>341780.63799999998</v>
      </c>
      <c r="U24" s="44">
        <v>465938.06300000002</v>
      </c>
      <c r="V24" s="44">
        <v>358806.07699999999</v>
      </c>
    </row>
    <row r="25" spans="1:22" x14ac:dyDescent="0.25">
      <c r="A25" s="106" t="s">
        <v>333</v>
      </c>
      <c r="B25" s="44">
        <v>85076.902000000002</v>
      </c>
      <c r="C25" s="44">
        <v>82441.599000000002</v>
      </c>
      <c r="D25" s="44">
        <v>83791.847999999998</v>
      </c>
      <c r="E25" s="44">
        <v>74108.035000000003</v>
      </c>
      <c r="F25" s="44">
        <v>55960.313000000002</v>
      </c>
      <c r="G25" s="44">
        <v>62098.982000000004</v>
      </c>
      <c r="H25" s="44">
        <v>53364.997000000003</v>
      </c>
      <c r="I25" s="44">
        <v>48926.294000000002</v>
      </c>
      <c r="J25" s="44">
        <v>50120.567999999999</v>
      </c>
      <c r="K25" s="44">
        <v>59161.743999999999</v>
      </c>
      <c r="L25" s="45">
        <v>64472.858999999997</v>
      </c>
      <c r="M25" s="44">
        <v>66259.135999999999</v>
      </c>
      <c r="N25" s="44">
        <v>76008.356</v>
      </c>
      <c r="O25" s="44">
        <v>85155.763999999996</v>
      </c>
      <c r="P25" s="44">
        <v>58052.474999999999</v>
      </c>
      <c r="Q25" s="44">
        <v>88558.326000000001</v>
      </c>
      <c r="R25" s="44">
        <v>97953.824999999997</v>
      </c>
      <c r="S25" s="44">
        <v>94941.046000000002</v>
      </c>
      <c r="T25" s="44">
        <v>95400.282000000007</v>
      </c>
      <c r="U25" s="44">
        <v>85265.054000000004</v>
      </c>
      <c r="V25" s="44">
        <v>78400.228000000003</v>
      </c>
    </row>
    <row r="26" spans="1:22" x14ac:dyDescent="0.25">
      <c r="A26" s="105" t="s">
        <v>334</v>
      </c>
      <c r="B26" s="44">
        <v>3823.683</v>
      </c>
      <c r="C26" s="44">
        <v>6525.0879999999997</v>
      </c>
      <c r="D26" s="44">
        <v>8321.8619999999992</v>
      </c>
      <c r="E26" s="44">
        <v>9542.6910000000007</v>
      </c>
      <c r="F26" s="44">
        <v>6008.5249999999996</v>
      </c>
      <c r="G26" s="44">
        <v>5108.6270000000004</v>
      </c>
      <c r="H26" s="44">
        <v>5975.0209999999997</v>
      </c>
      <c r="I26" s="44">
        <v>4176.3639999999996</v>
      </c>
      <c r="J26" s="44">
        <v>5233.6589999999997</v>
      </c>
      <c r="K26" s="44">
        <v>12210.4</v>
      </c>
      <c r="L26" s="44">
        <v>7421.2860000000001</v>
      </c>
      <c r="M26" s="44">
        <v>25897.483</v>
      </c>
      <c r="N26" s="44">
        <v>14332.661</v>
      </c>
      <c r="O26" s="44">
        <v>67678.012000000002</v>
      </c>
      <c r="P26" s="44">
        <v>31746.205000000002</v>
      </c>
      <c r="Q26" s="44">
        <v>28895.094000000001</v>
      </c>
      <c r="R26" s="44">
        <v>38845.447999999997</v>
      </c>
      <c r="S26" s="44">
        <v>22015.246999999999</v>
      </c>
      <c r="T26" s="44">
        <v>18762.367999999999</v>
      </c>
      <c r="U26" s="44">
        <v>31204.878000000001</v>
      </c>
      <c r="V26" s="44">
        <v>18868.599999999999</v>
      </c>
    </row>
    <row r="27" spans="1:22" x14ac:dyDescent="0.25">
      <c r="A27" s="106" t="s">
        <v>335</v>
      </c>
      <c r="B27" s="44">
        <v>1972.8810000000001</v>
      </c>
      <c r="C27" s="44">
        <v>1813.931</v>
      </c>
      <c r="D27" s="44">
        <v>3130.2339999999999</v>
      </c>
      <c r="E27" s="44">
        <v>3267.2040000000002</v>
      </c>
      <c r="F27" s="44">
        <v>2127.4380000000001</v>
      </c>
      <c r="G27" s="44">
        <v>3177.0340000000001</v>
      </c>
      <c r="H27" s="44">
        <v>3659.1979999999999</v>
      </c>
      <c r="I27" s="44">
        <v>2114.5010000000002</v>
      </c>
      <c r="J27" s="44">
        <v>1898.9280000000001</v>
      </c>
      <c r="K27" s="44">
        <v>6185.7150000000001</v>
      </c>
      <c r="L27" s="45">
        <v>6708.2520000000004</v>
      </c>
      <c r="M27" s="44">
        <v>4977.2749999999996</v>
      </c>
      <c r="N27" s="44">
        <v>6474.1</v>
      </c>
      <c r="O27" s="44">
        <v>4295.0050000000001</v>
      </c>
      <c r="P27" s="44">
        <v>3682.404</v>
      </c>
      <c r="Q27" s="44">
        <v>5788.8770000000004</v>
      </c>
      <c r="R27" s="44">
        <v>5635.6210000000001</v>
      </c>
      <c r="S27" s="44">
        <v>5095.8069999999998</v>
      </c>
      <c r="T27" s="44">
        <v>4518.0889999999999</v>
      </c>
      <c r="U27" s="44">
        <v>5281.0870000000004</v>
      </c>
      <c r="V27" s="44">
        <v>3467.3380000000002</v>
      </c>
    </row>
    <row r="28" spans="1:22" x14ac:dyDescent="0.25">
      <c r="A28" s="105" t="s">
        <v>336</v>
      </c>
      <c r="B28" s="44">
        <v>10002.088</v>
      </c>
      <c r="C28" s="44">
        <v>7009.3450000000003</v>
      </c>
      <c r="D28" s="44">
        <v>10132.769</v>
      </c>
      <c r="E28" s="44">
        <v>9601.6710000000003</v>
      </c>
      <c r="F28" s="44">
        <v>8017.8019999999997</v>
      </c>
      <c r="G28" s="44">
        <v>8807.9349999999995</v>
      </c>
      <c r="H28" s="44">
        <v>7406.6220000000003</v>
      </c>
      <c r="I28" s="44">
        <v>4995.7830000000004</v>
      </c>
      <c r="J28" s="44">
        <v>5716.4080000000004</v>
      </c>
      <c r="K28" s="44">
        <v>6097.6660000000002</v>
      </c>
      <c r="L28" s="44">
        <v>8199.9040000000005</v>
      </c>
      <c r="M28" s="44">
        <v>9971.0249999999996</v>
      </c>
      <c r="N28" s="44">
        <v>14425.5</v>
      </c>
      <c r="O28" s="44">
        <v>21283.477999999999</v>
      </c>
      <c r="P28" s="44">
        <v>16493.102999999999</v>
      </c>
      <c r="Q28" s="44">
        <v>31733.705999999998</v>
      </c>
      <c r="R28" s="44">
        <v>30950.064999999999</v>
      </c>
      <c r="S28" s="44">
        <v>36732.39</v>
      </c>
      <c r="T28" s="44">
        <v>30170.616000000002</v>
      </c>
      <c r="U28" s="44">
        <v>26098.293000000001</v>
      </c>
      <c r="V28" s="44">
        <v>25046.793000000001</v>
      </c>
    </row>
    <row r="29" spans="1:22" x14ac:dyDescent="0.25">
      <c r="A29" s="106" t="s">
        <v>337</v>
      </c>
      <c r="B29" s="44">
        <v>10374.094999999999</v>
      </c>
      <c r="C29" s="44">
        <v>3567.8919999999998</v>
      </c>
      <c r="D29" s="44">
        <v>14790.216</v>
      </c>
      <c r="E29" s="44">
        <v>11740.572</v>
      </c>
      <c r="F29" s="44">
        <v>1849.26</v>
      </c>
      <c r="G29" s="44">
        <v>3398.9490000000001</v>
      </c>
      <c r="H29" s="44">
        <v>2569.8530000000001</v>
      </c>
      <c r="I29" s="44">
        <v>4528.085</v>
      </c>
      <c r="J29" s="44">
        <v>10719.723</v>
      </c>
      <c r="K29" s="44">
        <v>20969.521000000001</v>
      </c>
      <c r="L29" s="45">
        <v>40309.777000000002</v>
      </c>
      <c r="M29" s="44">
        <v>62432.252999999997</v>
      </c>
      <c r="N29" s="44">
        <v>64757.203000000001</v>
      </c>
      <c r="O29" s="44">
        <v>81024.490000000005</v>
      </c>
      <c r="P29" s="44">
        <v>65946.716</v>
      </c>
      <c r="Q29" s="44">
        <v>26388.159</v>
      </c>
      <c r="R29" s="44">
        <v>44890.239000000001</v>
      </c>
      <c r="S29" s="44">
        <v>99174.862999999998</v>
      </c>
      <c r="T29" s="44">
        <v>69758.009000000005</v>
      </c>
      <c r="U29" s="44">
        <v>50348.434000000001</v>
      </c>
      <c r="V29" s="44">
        <v>19787.287</v>
      </c>
    </row>
    <row r="30" spans="1:22" x14ac:dyDescent="0.25">
      <c r="A30" s="105" t="s">
        <v>338</v>
      </c>
      <c r="B30" s="44">
        <v>23115.725999999999</v>
      </c>
      <c r="C30" s="44">
        <v>14148.507</v>
      </c>
      <c r="D30" s="44">
        <v>19093.072</v>
      </c>
      <c r="E30" s="44">
        <v>14827.928</v>
      </c>
      <c r="F30" s="44">
        <v>13218.407999999999</v>
      </c>
      <c r="G30" s="44">
        <v>15790.306</v>
      </c>
      <c r="H30" s="44">
        <v>19345.816999999999</v>
      </c>
      <c r="I30" s="44">
        <v>14794.563</v>
      </c>
      <c r="J30" s="44">
        <v>22879.732</v>
      </c>
      <c r="K30" s="44">
        <v>33797.919999999998</v>
      </c>
      <c r="L30" s="44">
        <v>54063.256000000001</v>
      </c>
      <c r="M30" s="44">
        <v>55615.264999999999</v>
      </c>
      <c r="N30" s="44">
        <v>60343.697999999997</v>
      </c>
      <c r="O30" s="44">
        <v>117229.834</v>
      </c>
      <c r="P30" s="44">
        <v>61100.883999999998</v>
      </c>
      <c r="Q30" s="44">
        <v>107039.152</v>
      </c>
      <c r="R30" s="44">
        <v>134098.12700000001</v>
      </c>
      <c r="S30" s="44">
        <v>144139.26999999999</v>
      </c>
      <c r="T30" s="44">
        <v>120315.598</v>
      </c>
      <c r="U30" s="44">
        <v>136421.30499999999</v>
      </c>
      <c r="V30" s="44">
        <v>157598.834</v>
      </c>
    </row>
    <row r="31" spans="1:22" x14ac:dyDescent="0.25">
      <c r="A31" s="105" t="s">
        <v>339</v>
      </c>
      <c r="B31" s="44">
        <v>30976.739000000001</v>
      </c>
      <c r="C31" s="44">
        <v>30951.223999999998</v>
      </c>
      <c r="D31" s="44">
        <v>32274.945</v>
      </c>
      <c r="E31" s="44">
        <v>27005.272000000001</v>
      </c>
      <c r="F31" s="44">
        <v>22014.386999999999</v>
      </c>
      <c r="G31" s="44">
        <v>23389.288</v>
      </c>
      <c r="H31" s="44">
        <v>22890.244999999999</v>
      </c>
      <c r="I31" s="44">
        <v>28420.502</v>
      </c>
      <c r="J31" s="44">
        <v>75045.092999999993</v>
      </c>
      <c r="K31" s="44">
        <v>29803.473000000002</v>
      </c>
      <c r="L31" s="44">
        <v>47958.523000000001</v>
      </c>
      <c r="M31" s="44">
        <v>53912.828999999998</v>
      </c>
      <c r="N31" s="44">
        <v>79024.591</v>
      </c>
      <c r="O31" s="44">
        <v>105914.648</v>
      </c>
      <c r="P31" s="44">
        <v>137475.64199999999</v>
      </c>
      <c r="Q31" s="44">
        <v>123894.70299999999</v>
      </c>
      <c r="R31" s="44">
        <v>191626.93700000001</v>
      </c>
      <c r="S31" s="44">
        <v>192238.23699999999</v>
      </c>
      <c r="T31" s="44">
        <v>139384.21400000001</v>
      </c>
      <c r="U31" s="44">
        <v>206567.22</v>
      </c>
      <c r="V31" s="44">
        <v>100070</v>
      </c>
    </row>
    <row r="32" spans="1:22" x14ac:dyDescent="0.25">
      <c r="A32" s="106" t="s">
        <v>340</v>
      </c>
      <c r="B32" s="44">
        <v>154625.73499999999</v>
      </c>
      <c r="C32" s="44">
        <v>86224.06</v>
      </c>
      <c r="D32" s="44">
        <v>65691.59</v>
      </c>
      <c r="E32" s="44">
        <v>154899.226</v>
      </c>
      <c r="F32" s="44">
        <v>33549.067999999999</v>
      </c>
      <c r="G32" s="44">
        <v>34310.135999999999</v>
      </c>
      <c r="H32" s="44">
        <v>41986.067000000003</v>
      </c>
      <c r="I32" s="44">
        <v>14202.152</v>
      </c>
      <c r="J32" s="44">
        <v>14262.183000000001</v>
      </c>
      <c r="K32" s="44">
        <v>21514.699000000001</v>
      </c>
      <c r="L32" s="44">
        <v>17515.577000000001</v>
      </c>
      <c r="M32" s="44">
        <v>23840.409</v>
      </c>
      <c r="N32" s="44">
        <v>33405.875999999997</v>
      </c>
      <c r="O32" s="44">
        <v>39013.625999999997</v>
      </c>
      <c r="P32" s="44">
        <v>17199.342000000001</v>
      </c>
      <c r="Q32" s="44">
        <v>19491.861000000001</v>
      </c>
      <c r="R32" s="44">
        <v>24837.718000000001</v>
      </c>
      <c r="S32" s="44">
        <v>30852.637999999999</v>
      </c>
      <c r="T32" s="44">
        <v>27208.013999999999</v>
      </c>
      <c r="U32" s="44">
        <v>28582.853999999999</v>
      </c>
      <c r="V32" s="44">
        <v>28266.868999999999</v>
      </c>
    </row>
    <row r="33" spans="1:22" x14ac:dyDescent="0.25">
      <c r="A33" s="105" t="s">
        <v>341</v>
      </c>
      <c r="B33" s="44">
        <v>25708.13</v>
      </c>
      <c r="C33" s="44">
        <v>35952.832999999999</v>
      </c>
      <c r="D33" s="44">
        <v>20742.026999999998</v>
      </c>
      <c r="E33" s="44">
        <v>9382.5570000000007</v>
      </c>
      <c r="F33" s="44">
        <v>5369.2719999999999</v>
      </c>
      <c r="G33" s="44">
        <v>8562.8379999999997</v>
      </c>
      <c r="H33" s="44">
        <v>24294.79</v>
      </c>
      <c r="I33" s="44">
        <v>9633.7350000000006</v>
      </c>
      <c r="J33" s="44">
        <v>18448.583999999999</v>
      </c>
      <c r="K33" s="44">
        <v>14150.749</v>
      </c>
      <c r="L33" s="44">
        <v>12222.754999999999</v>
      </c>
      <c r="M33" s="44">
        <v>34656.911</v>
      </c>
      <c r="N33" s="44">
        <v>79716.187000000005</v>
      </c>
      <c r="O33" s="44">
        <v>51197.97</v>
      </c>
      <c r="P33" s="44">
        <v>57234.783000000003</v>
      </c>
      <c r="Q33" s="44">
        <v>107905.599</v>
      </c>
      <c r="R33" s="44">
        <v>47735.608999999997</v>
      </c>
      <c r="S33" s="44">
        <v>111964.3</v>
      </c>
      <c r="T33" s="44">
        <v>152934.73199999999</v>
      </c>
      <c r="U33" s="44">
        <v>127694.34699999999</v>
      </c>
      <c r="V33" s="44">
        <v>85629.885999999999</v>
      </c>
    </row>
    <row r="34" spans="1:22" x14ac:dyDescent="0.25">
      <c r="A34" s="106" t="s">
        <v>217</v>
      </c>
      <c r="B34" s="44">
        <f>SUM(B24:B33)</f>
        <v>509512.75199999998</v>
      </c>
      <c r="C34" s="44">
        <f t="shared" ref="C34:V34" si="1">SUM(C24:C33)</f>
        <v>494533.42699999991</v>
      </c>
      <c r="D34" s="44">
        <f t="shared" si="1"/>
        <v>454474.69999999995</v>
      </c>
      <c r="E34" s="44">
        <f t="shared" si="1"/>
        <v>507085.89899999998</v>
      </c>
      <c r="F34" s="44">
        <f t="shared" si="1"/>
        <v>258473.66999999998</v>
      </c>
      <c r="G34" s="44">
        <f t="shared" si="1"/>
        <v>292534.603</v>
      </c>
      <c r="H34" s="44">
        <f t="shared" si="1"/>
        <v>343449.55099999998</v>
      </c>
      <c r="I34" s="44">
        <f t="shared" si="1"/>
        <v>273496.90599999996</v>
      </c>
      <c r="J34" s="44">
        <f t="shared" si="1"/>
        <v>313022.54499999993</v>
      </c>
      <c r="K34" s="44">
        <f t="shared" si="1"/>
        <v>383434.29400000005</v>
      </c>
      <c r="L34" s="44">
        <f t="shared" si="1"/>
        <v>388546.239</v>
      </c>
      <c r="M34" s="44">
        <f t="shared" si="1"/>
        <v>499797.26200000005</v>
      </c>
      <c r="N34" s="44">
        <f t="shared" si="1"/>
        <v>648264.36600000004</v>
      </c>
      <c r="O34" s="44">
        <f t="shared" si="1"/>
        <v>794589.79500000004</v>
      </c>
      <c r="P34" s="44">
        <f t="shared" si="1"/>
        <v>674386.45</v>
      </c>
      <c r="Q34" s="44">
        <f t="shared" si="1"/>
        <v>822769.25400000007</v>
      </c>
      <c r="R34" s="44">
        <f t="shared" si="1"/>
        <v>957754.81199999992</v>
      </c>
      <c r="S34" s="44">
        <f t="shared" si="1"/>
        <v>1131635.504</v>
      </c>
      <c r="T34" s="44">
        <f t="shared" si="1"/>
        <v>1000232.5599999999</v>
      </c>
      <c r="U34" s="44">
        <f t="shared" si="1"/>
        <v>1163401.5350000001</v>
      </c>
      <c r="V34" s="44">
        <f t="shared" si="1"/>
        <v>875941.91200000001</v>
      </c>
    </row>
    <row r="35" spans="1:22" x14ac:dyDescent="0.25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</row>
    <row r="36" spans="1:22" ht="105.75" thickBot="1" x14ac:dyDescent="0.3">
      <c r="A36" s="28" t="s">
        <v>195</v>
      </c>
      <c r="B36" s="71" t="s">
        <v>128</v>
      </c>
      <c r="C36" s="71" t="s">
        <v>129</v>
      </c>
      <c r="D36" s="71" t="s">
        <v>130</v>
      </c>
      <c r="E36" s="70" t="s">
        <v>131</v>
      </c>
      <c r="F36" s="71" t="s">
        <v>132</v>
      </c>
      <c r="G36" s="70" t="s">
        <v>133</v>
      </c>
      <c r="H36" s="71" t="s">
        <v>134</v>
      </c>
      <c r="I36" s="71" t="s">
        <v>135</v>
      </c>
      <c r="J36" s="71" t="s">
        <v>136</v>
      </c>
      <c r="K36" s="71" t="s">
        <v>137</v>
      </c>
      <c r="L36" s="28" t="s">
        <v>217</v>
      </c>
    </row>
    <row r="37" spans="1:22" x14ac:dyDescent="0.25">
      <c r="A37" s="109" t="s">
        <v>196</v>
      </c>
      <c r="B37" s="44">
        <v>138225.75899999999</v>
      </c>
      <c r="C37" s="44">
        <v>2358.1790000000001</v>
      </c>
      <c r="D37" s="44">
        <v>13597.804</v>
      </c>
      <c r="E37" s="44">
        <v>4680.8220000000001</v>
      </c>
      <c r="F37" s="44">
        <v>556.36199999999997</v>
      </c>
      <c r="G37" s="44">
        <v>138.47300000000001</v>
      </c>
      <c r="H37" s="44">
        <v>1475.2929999999999</v>
      </c>
      <c r="I37" s="44">
        <v>1672.223</v>
      </c>
      <c r="J37" s="44">
        <v>757.67499999999995</v>
      </c>
      <c r="K37" s="44" t="s">
        <v>251</v>
      </c>
      <c r="L37" s="45">
        <f t="shared" ref="L37:L57" si="2">SUM(B37:K37)</f>
        <v>163462.59</v>
      </c>
    </row>
    <row r="38" spans="1:22" x14ac:dyDescent="0.25">
      <c r="A38" s="110" t="s">
        <v>197</v>
      </c>
      <c r="B38" s="44">
        <v>85415.024999999994</v>
      </c>
      <c r="C38" s="44">
        <v>15290.669</v>
      </c>
      <c r="D38" s="44">
        <v>326.166</v>
      </c>
      <c r="E38" s="44">
        <v>4122.2920000000004</v>
      </c>
      <c r="F38" s="44">
        <v>732.346</v>
      </c>
      <c r="G38" s="44">
        <v>25.736000000000001</v>
      </c>
      <c r="H38" s="44">
        <v>1702.116</v>
      </c>
      <c r="I38" s="44">
        <v>1092.423</v>
      </c>
      <c r="J38" s="44">
        <v>593.245</v>
      </c>
      <c r="K38" s="44" t="s">
        <v>251</v>
      </c>
      <c r="L38" s="44">
        <f t="shared" si="2"/>
        <v>109300.01799999998</v>
      </c>
    </row>
    <row r="39" spans="1:22" x14ac:dyDescent="0.25">
      <c r="A39" s="109" t="s">
        <v>198</v>
      </c>
      <c r="B39" s="44">
        <v>126863.591</v>
      </c>
      <c r="C39" s="44">
        <v>5536.67</v>
      </c>
      <c r="D39" s="44">
        <v>1274.5219999999999</v>
      </c>
      <c r="E39" s="44">
        <v>4386.0129999999999</v>
      </c>
      <c r="F39" s="44">
        <v>537.61599999999999</v>
      </c>
      <c r="G39" s="44">
        <v>22.826000000000001</v>
      </c>
      <c r="H39" s="44">
        <v>3785.7840000000001</v>
      </c>
      <c r="I39" s="44">
        <v>1031.0709999999999</v>
      </c>
      <c r="J39" s="44">
        <v>8.8840000000000003</v>
      </c>
      <c r="K39" s="44" t="s">
        <v>251</v>
      </c>
      <c r="L39" s="45">
        <f t="shared" si="2"/>
        <v>143446.97700000001</v>
      </c>
    </row>
    <row r="40" spans="1:22" x14ac:dyDescent="0.25">
      <c r="A40" s="110" t="s">
        <v>199</v>
      </c>
      <c r="B40" s="44">
        <v>120004.02800000001</v>
      </c>
      <c r="C40" s="44">
        <v>5196.3090000000002</v>
      </c>
      <c r="D40" s="44">
        <v>4854.1589999999997</v>
      </c>
      <c r="E40" s="44">
        <v>4921.0889999999999</v>
      </c>
      <c r="F40" s="44">
        <v>1586.8889999999999</v>
      </c>
      <c r="G40" s="44" t="s">
        <v>251</v>
      </c>
      <c r="H40" s="44">
        <v>3033.9670000000001</v>
      </c>
      <c r="I40" s="44">
        <v>1077.8140000000001</v>
      </c>
      <c r="J40" s="44">
        <v>37.323</v>
      </c>
      <c r="K40" s="44">
        <v>6.5</v>
      </c>
      <c r="L40" s="44">
        <f t="shared" si="2"/>
        <v>140718.07800000001</v>
      </c>
    </row>
    <row r="41" spans="1:22" x14ac:dyDescent="0.25">
      <c r="A41" s="109" t="s">
        <v>200</v>
      </c>
      <c r="B41" s="44">
        <v>108924.518</v>
      </c>
      <c r="C41" s="44">
        <v>668.70600000000002</v>
      </c>
      <c r="D41" s="44">
        <v>1074.779</v>
      </c>
      <c r="E41" s="44">
        <v>3778.4940000000001</v>
      </c>
      <c r="F41" s="44">
        <v>1096.847</v>
      </c>
      <c r="G41" s="44">
        <v>305.41500000000002</v>
      </c>
      <c r="H41" s="44">
        <v>3217.942</v>
      </c>
      <c r="I41" s="44">
        <v>875.42600000000004</v>
      </c>
      <c r="J41" s="44">
        <v>152.07499999999999</v>
      </c>
      <c r="K41" s="44">
        <v>15.08</v>
      </c>
      <c r="L41" s="45">
        <f t="shared" si="2"/>
        <v>120109.28199999999</v>
      </c>
    </row>
    <row r="42" spans="1:22" x14ac:dyDescent="0.25">
      <c r="A42" s="110" t="s">
        <v>201</v>
      </c>
      <c r="B42" s="44">
        <v>113814.62300000001</v>
      </c>
      <c r="C42" s="44">
        <v>17605.327000000001</v>
      </c>
      <c r="D42" s="44">
        <v>2471.7530000000002</v>
      </c>
      <c r="E42" s="44">
        <v>5711.1009999999997</v>
      </c>
      <c r="F42" s="44">
        <v>1193.885</v>
      </c>
      <c r="G42" s="44">
        <v>5</v>
      </c>
      <c r="H42" s="44">
        <v>5354.585</v>
      </c>
      <c r="I42" s="44">
        <v>2339.6970000000001</v>
      </c>
      <c r="J42" s="44">
        <v>108.828</v>
      </c>
      <c r="K42" s="44">
        <v>775.15</v>
      </c>
      <c r="L42" s="44">
        <f t="shared" si="2"/>
        <v>149379.94900000002</v>
      </c>
    </row>
    <row r="43" spans="1:22" x14ac:dyDescent="0.25">
      <c r="A43" s="109" t="s">
        <v>202</v>
      </c>
      <c r="B43" s="44">
        <v>122620.16499999999</v>
      </c>
      <c r="C43" s="44">
        <v>3064.924</v>
      </c>
      <c r="D43" s="44">
        <v>2053.9859999999999</v>
      </c>
      <c r="E43" s="44">
        <v>7512.2740000000003</v>
      </c>
      <c r="F43" s="44">
        <v>2154.9639999999999</v>
      </c>
      <c r="G43" s="44">
        <v>31.073</v>
      </c>
      <c r="H43" s="44">
        <v>3636.3420000000001</v>
      </c>
      <c r="I43" s="44">
        <v>1136.491</v>
      </c>
      <c r="J43" s="44">
        <v>42.970999999999997</v>
      </c>
      <c r="K43" s="44">
        <v>11.916</v>
      </c>
      <c r="L43" s="45">
        <f t="shared" si="2"/>
        <v>142265.106</v>
      </c>
    </row>
    <row r="44" spans="1:22" x14ac:dyDescent="0.25">
      <c r="A44" s="110" t="s">
        <v>203</v>
      </c>
      <c r="B44" s="44">
        <v>139999.772</v>
      </c>
      <c r="C44" s="44">
        <v>4487.0519999999997</v>
      </c>
      <c r="D44" s="44">
        <v>3820.9009999999998</v>
      </c>
      <c r="E44" s="44">
        <v>8014.8789999999999</v>
      </c>
      <c r="F44" s="44">
        <v>1908.884</v>
      </c>
      <c r="G44" s="44">
        <v>57.89</v>
      </c>
      <c r="H44" s="44">
        <v>3186.9209999999998</v>
      </c>
      <c r="I44" s="44">
        <v>1812.71</v>
      </c>
      <c r="J44" s="44">
        <v>584.70899999999995</v>
      </c>
      <c r="K44" s="44">
        <v>175.887</v>
      </c>
      <c r="L44" s="44">
        <f t="shared" si="2"/>
        <v>164049.60499999998</v>
      </c>
    </row>
    <row r="45" spans="1:22" x14ac:dyDescent="0.25">
      <c r="A45" s="109" t="s">
        <v>204</v>
      </c>
      <c r="B45" s="44">
        <v>133900.875</v>
      </c>
      <c r="C45" s="44">
        <v>19788.723000000002</v>
      </c>
      <c r="D45" s="44">
        <v>3166.5329999999999</v>
      </c>
      <c r="E45" s="44">
        <v>8098.0749999999998</v>
      </c>
      <c r="F45" s="44">
        <v>2811.7620000000002</v>
      </c>
      <c r="G45" s="44">
        <v>118.14</v>
      </c>
      <c r="H45" s="44">
        <v>4786.1270000000004</v>
      </c>
      <c r="I45" s="44">
        <v>2216.67</v>
      </c>
      <c r="J45" s="44">
        <v>1188.6600000000001</v>
      </c>
      <c r="K45" s="44">
        <v>405.98200000000003</v>
      </c>
      <c r="L45" s="45">
        <f t="shared" si="2"/>
        <v>176481.54700000002</v>
      </c>
    </row>
    <row r="46" spans="1:22" x14ac:dyDescent="0.25">
      <c r="A46" s="110" t="s">
        <v>205</v>
      </c>
      <c r="B46" s="44">
        <v>121225.049</v>
      </c>
      <c r="C46" s="44">
        <v>9137.0130000000008</v>
      </c>
      <c r="D46" s="44">
        <v>2766.0450000000001</v>
      </c>
      <c r="E46" s="44">
        <v>9867.768</v>
      </c>
      <c r="F46" s="44">
        <v>3373.645</v>
      </c>
      <c r="G46" s="44">
        <v>43.838999999999999</v>
      </c>
      <c r="H46" s="44">
        <v>2349.5680000000002</v>
      </c>
      <c r="I46" s="44">
        <v>4082.6990000000001</v>
      </c>
      <c r="J46" s="44">
        <v>1165.6210000000001</v>
      </c>
      <c r="K46" s="44">
        <v>1657.9580000000001</v>
      </c>
      <c r="L46" s="44">
        <f t="shared" si="2"/>
        <v>155669.20500000005</v>
      </c>
    </row>
    <row r="47" spans="1:22" x14ac:dyDescent="0.25">
      <c r="A47" s="109" t="s">
        <v>206</v>
      </c>
      <c r="B47" s="44">
        <v>223642.12100000001</v>
      </c>
      <c r="C47" s="44">
        <v>8662.0779999999995</v>
      </c>
      <c r="D47" s="44">
        <v>40472.629999999997</v>
      </c>
      <c r="E47" s="44">
        <v>10787.387000000001</v>
      </c>
      <c r="F47" s="44">
        <v>3603.9430000000002</v>
      </c>
      <c r="G47" s="44">
        <v>99.183999999999997</v>
      </c>
      <c r="H47" s="44">
        <v>3462.61</v>
      </c>
      <c r="I47" s="44">
        <v>4882.4759999999997</v>
      </c>
      <c r="J47" s="44">
        <v>913.94500000000005</v>
      </c>
      <c r="K47" s="44">
        <v>1183.6300000000001</v>
      </c>
      <c r="L47" s="45">
        <f t="shared" si="2"/>
        <v>297710.00400000007</v>
      </c>
    </row>
    <row r="48" spans="1:22" x14ac:dyDescent="0.25">
      <c r="A48" s="109" t="s">
        <v>207</v>
      </c>
      <c r="B48" s="44">
        <v>201604.88399999999</v>
      </c>
      <c r="C48" s="44">
        <v>26957.163</v>
      </c>
      <c r="D48" s="44">
        <v>19333.048999999999</v>
      </c>
      <c r="E48" s="44">
        <v>9169.4079999999994</v>
      </c>
      <c r="F48" s="44">
        <v>2790.4609999999998</v>
      </c>
      <c r="G48" s="44">
        <v>127.009</v>
      </c>
      <c r="H48" s="44">
        <v>4842.7389999999996</v>
      </c>
      <c r="I48" s="44">
        <v>5873.5709999999999</v>
      </c>
      <c r="J48" s="44">
        <v>661.91499999999996</v>
      </c>
      <c r="K48" s="44">
        <v>3472.1419999999998</v>
      </c>
      <c r="L48" s="45">
        <f t="shared" si="2"/>
        <v>274832.34099999996</v>
      </c>
    </row>
    <row r="49" spans="1:12" x14ac:dyDescent="0.25">
      <c r="A49" s="109" t="s">
        <v>208</v>
      </c>
      <c r="B49" s="44">
        <v>203838.53899999999</v>
      </c>
      <c r="C49" s="44">
        <v>15495.832</v>
      </c>
      <c r="D49" s="44">
        <v>23355.072</v>
      </c>
      <c r="E49" s="44">
        <v>9096.4259999999995</v>
      </c>
      <c r="F49" s="44">
        <v>1753.239</v>
      </c>
      <c r="G49" s="44">
        <v>39.838000000000001</v>
      </c>
      <c r="H49" s="44">
        <v>4369.1220000000003</v>
      </c>
      <c r="I49" s="44">
        <v>4765.1090000000004</v>
      </c>
      <c r="J49" s="44">
        <v>636.30600000000004</v>
      </c>
      <c r="K49" s="44">
        <v>2543.3739999999998</v>
      </c>
      <c r="L49" s="45">
        <f t="shared" si="2"/>
        <v>265892.85699999996</v>
      </c>
    </row>
    <row r="50" spans="1:12" x14ac:dyDescent="0.25">
      <c r="A50" s="110" t="s">
        <v>209</v>
      </c>
      <c r="B50" s="44">
        <v>285060.304</v>
      </c>
      <c r="C50" s="44">
        <v>4538.6940000000004</v>
      </c>
      <c r="D50" s="44">
        <v>13151.753000000001</v>
      </c>
      <c r="E50" s="44">
        <v>7459.3090000000002</v>
      </c>
      <c r="F50" s="44">
        <v>2100.1179999999999</v>
      </c>
      <c r="G50" s="44">
        <v>65.822999999999993</v>
      </c>
      <c r="H50" s="44">
        <v>6370.3559999999998</v>
      </c>
      <c r="I50" s="44">
        <v>5352.5020000000004</v>
      </c>
      <c r="J50" s="44">
        <v>326.99900000000002</v>
      </c>
      <c r="K50" s="44">
        <v>1697.28</v>
      </c>
      <c r="L50" s="44">
        <f t="shared" si="2"/>
        <v>326123.13800000009</v>
      </c>
    </row>
    <row r="51" spans="1:12" x14ac:dyDescent="0.25">
      <c r="A51" s="109" t="s">
        <v>210</v>
      </c>
      <c r="B51" s="44">
        <v>320117.47100000002</v>
      </c>
      <c r="C51" s="44">
        <v>23512.376</v>
      </c>
      <c r="D51" s="44">
        <v>10230.421</v>
      </c>
      <c r="E51" s="44">
        <v>5896.8149999999996</v>
      </c>
      <c r="F51" s="44">
        <v>3821.5880000000002</v>
      </c>
      <c r="G51" s="44">
        <v>64.28</v>
      </c>
      <c r="H51" s="44">
        <v>8189.8770000000004</v>
      </c>
      <c r="I51" s="44">
        <v>5394.08</v>
      </c>
      <c r="J51" s="44">
        <v>543.89499999999998</v>
      </c>
      <c r="K51" s="44">
        <v>7579.2250000000004</v>
      </c>
      <c r="L51" s="45">
        <f t="shared" si="2"/>
        <v>385350.02799999999</v>
      </c>
    </row>
    <row r="52" spans="1:12" x14ac:dyDescent="0.25">
      <c r="A52" s="110" t="s">
        <v>211</v>
      </c>
      <c r="B52" s="44">
        <v>460494.897</v>
      </c>
      <c r="C52" s="44">
        <v>16530.881000000001</v>
      </c>
      <c r="D52" s="44">
        <v>22935.698</v>
      </c>
      <c r="E52" s="44">
        <v>6648.366</v>
      </c>
      <c r="F52" s="44">
        <v>4744.9129999999996</v>
      </c>
      <c r="G52" s="44">
        <v>16.800999999999998</v>
      </c>
      <c r="H52" s="44">
        <v>6118.2539999999999</v>
      </c>
      <c r="I52" s="44">
        <v>3773.7040000000002</v>
      </c>
      <c r="J52" s="44">
        <v>7637.85</v>
      </c>
      <c r="K52" s="44">
        <v>2969.4949999999999</v>
      </c>
      <c r="L52" s="44">
        <f t="shared" si="2"/>
        <v>531870.85899999994</v>
      </c>
    </row>
    <row r="53" spans="1:12" x14ac:dyDescent="0.25">
      <c r="A53" s="109" t="s">
        <v>212</v>
      </c>
      <c r="B53" s="44">
        <v>512881.13900000002</v>
      </c>
      <c r="C53" s="44">
        <v>40345.775000000001</v>
      </c>
      <c r="D53" s="44">
        <v>34778.953000000001</v>
      </c>
      <c r="E53" s="44">
        <v>7011.3670000000002</v>
      </c>
      <c r="F53" s="44">
        <v>5756.7150000000001</v>
      </c>
      <c r="G53" s="44">
        <v>24.05</v>
      </c>
      <c r="H53" s="44">
        <v>5117.3140000000003</v>
      </c>
      <c r="I53" s="44">
        <v>4107.6120000000001</v>
      </c>
      <c r="J53" s="44">
        <v>589.03800000000001</v>
      </c>
      <c r="K53" s="44">
        <v>3565.8119999999999</v>
      </c>
      <c r="L53" s="45">
        <f t="shared" si="2"/>
        <v>614177.77499999991</v>
      </c>
    </row>
    <row r="54" spans="1:12" x14ac:dyDescent="0.25">
      <c r="A54" s="110" t="s">
        <v>213</v>
      </c>
      <c r="B54" s="44">
        <v>390624.11700000003</v>
      </c>
      <c r="C54" s="44">
        <v>16355.771000000001</v>
      </c>
      <c r="D54" s="44">
        <v>27694.620999999999</v>
      </c>
      <c r="E54" s="44">
        <v>10133.678</v>
      </c>
      <c r="F54" s="44">
        <v>5354.4359999999997</v>
      </c>
      <c r="G54" s="44">
        <v>93.474999999999994</v>
      </c>
      <c r="H54" s="44">
        <v>5855.33</v>
      </c>
      <c r="I54" s="44">
        <v>4324.1779999999999</v>
      </c>
      <c r="J54" s="44">
        <v>869.44</v>
      </c>
      <c r="K54" s="44">
        <v>4979.91</v>
      </c>
      <c r="L54" s="44">
        <f t="shared" si="2"/>
        <v>466284.95600000001</v>
      </c>
    </row>
    <row r="55" spans="1:12" x14ac:dyDescent="0.25">
      <c r="A55" s="109" t="s">
        <v>214</v>
      </c>
      <c r="B55" s="44">
        <v>319148.24900000001</v>
      </c>
      <c r="C55" s="44">
        <v>22453.870999999999</v>
      </c>
      <c r="D55" s="44">
        <v>13669.82</v>
      </c>
      <c r="E55" s="44">
        <v>10581.567999999999</v>
      </c>
      <c r="F55" s="44">
        <v>5818.3320000000003</v>
      </c>
      <c r="G55" s="44" t="s">
        <v>251</v>
      </c>
      <c r="H55" s="44">
        <v>8566.9279999999999</v>
      </c>
      <c r="I55" s="44">
        <v>3543.1779999999999</v>
      </c>
      <c r="J55" s="44">
        <v>1918.066</v>
      </c>
      <c r="K55" s="44">
        <v>4176.4430000000002</v>
      </c>
      <c r="L55" s="45">
        <f t="shared" si="2"/>
        <v>389876.45500000007</v>
      </c>
    </row>
    <row r="56" spans="1:12" x14ac:dyDescent="0.25">
      <c r="A56" s="110" t="s">
        <v>215</v>
      </c>
      <c r="B56" s="44">
        <v>586318.92700000003</v>
      </c>
      <c r="C56" s="44">
        <v>9014.9860000000008</v>
      </c>
      <c r="D56" s="44">
        <v>34407.521999999997</v>
      </c>
      <c r="E56" s="44">
        <v>8328.5740000000005</v>
      </c>
      <c r="F56" s="44">
        <v>5475.991</v>
      </c>
      <c r="G56" s="44">
        <v>57.825000000000003</v>
      </c>
      <c r="H56" s="44">
        <v>7071.107</v>
      </c>
      <c r="I56" s="44">
        <v>4996.768</v>
      </c>
      <c r="J56" s="44">
        <v>1355.67</v>
      </c>
      <c r="K56" s="44">
        <v>7569.598</v>
      </c>
      <c r="L56" s="44">
        <f t="shared" si="2"/>
        <v>664596.96800000011</v>
      </c>
    </row>
    <row r="57" spans="1:12" x14ac:dyDescent="0.25">
      <c r="A57" s="109" t="s">
        <v>216</v>
      </c>
      <c r="B57" s="44">
        <v>364717.93900000001</v>
      </c>
      <c r="C57" s="44">
        <v>9178.1890000000003</v>
      </c>
      <c r="D57" s="44">
        <v>13690.258</v>
      </c>
      <c r="E57" s="44">
        <v>8309.6569999999992</v>
      </c>
      <c r="F57" s="44">
        <v>6056.2889999999998</v>
      </c>
      <c r="G57" s="44">
        <v>74.248999999999995</v>
      </c>
      <c r="H57" s="44">
        <v>6430.009</v>
      </c>
      <c r="I57" s="44">
        <v>3459.0329999999999</v>
      </c>
      <c r="J57" s="44">
        <v>1635.471</v>
      </c>
      <c r="K57" s="44">
        <v>3213.6460000000002</v>
      </c>
      <c r="L57" s="45">
        <f t="shared" si="2"/>
        <v>416764.74000000005</v>
      </c>
    </row>
    <row r="59" spans="1:12" ht="77.25" thickBot="1" x14ac:dyDescent="0.3">
      <c r="A59" s="28" t="s">
        <v>195</v>
      </c>
      <c r="B59" s="107" t="s">
        <v>128</v>
      </c>
      <c r="C59" s="107" t="s">
        <v>129</v>
      </c>
      <c r="D59" s="107" t="s">
        <v>130</v>
      </c>
      <c r="E59" s="107" t="s">
        <v>131</v>
      </c>
      <c r="F59" s="107" t="s">
        <v>132</v>
      </c>
      <c r="G59" s="107" t="s">
        <v>133</v>
      </c>
      <c r="H59" s="107" t="s">
        <v>134</v>
      </c>
      <c r="I59" s="107" t="s">
        <v>135</v>
      </c>
      <c r="J59" s="107" t="s">
        <v>136</v>
      </c>
      <c r="K59" s="107" t="s">
        <v>137</v>
      </c>
      <c r="L59" s="108" t="s">
        <v>217</v>
      </c>
    </row>
    <row r="60" spans="1:12" x14ac:dyDescent="0.25">
      <c r="A60" s="44" t="s">
        <v>196</v>
      </c>
      <c r="B60" s="44">
        <v>163836.77299999999</v>
      </c>
      <c r="C60" s="44">
        <v>85076.902000000002</v>
      </c>
      <c r="D60" s="44">
        <v>3823.683</v>
      </c>
      <c r="E60" s="44">
        <v>1972.8810000000001</v>
      </c>
      <c r="F60" s="44">
        <v>10002.088</v>
      </c>
      <c r="G60" s="44">
        <v>10374.094999999999</v>
      </c>
      <c r="H60" s="44">
        <v>23115.725999999999</v>
      </c>
      <c r="I60" s="44">
        <v>30976.739000000001</v>
      </c>
      <c r="J60" s="44">
        <v>154625.73499999999</v>
      </c>
      <c r="K60" s="44">
        <v>25708.13</v>
      </c>
      <c r="L60" s="44">
        <f t="shared" ref="L60:L80" si="3">SUM(B60:K60)</f>
        <v>509512.75199999998</v>
      </c>
    </row>
    <row r="61" spans="1:12" x14ac:dyDescent="0.25">
      <c r="A61" s="45" t="s">
        <v>197</v>
      </c>
      <c r="B61" s="44">
        <v>225898.948</v>
      </c>
      <c r="C61" s="44">
        <v>82441.599000000002</v>
      </c>
      <c r="D61" s="44">
        <v>6525.0879999999997</v>
      </c>
      <c r="E61" s="44">
        <v>1813.931</v>
      </c>
      <c r="F61" s="44">
        <v>7009.3450000000003</v>
      </c>
      <c r="G61" s="44">
        <v>3567.8919999999998</v>
      </c>
      <c r="H61" s="44">
        <v>14148.507</v>
      </c>
      <c r="I61" s="44">
        <v>30951.223999999998</v>
      </c>
      <c r="J61" s="44">
        <v>86224.06</v>
      </c>
      <c r="K61" s="44">
        <v>35952.832999999999</v>
      </c>
      <c r="L61" s="45">
        <f t="shared" si="3"/>
        <v>494533.42699999991</v>
      </c>
    </row>
    <row r="62" spans="1:12" x14ac:dyDescent="0.25">
      <c r="A62" s="44" t="s">
        <v>198</v>
      </c>
      <c r="B62" s="44">
        <v>196506.13699999999</v>
      </c>
      <c r="C62" s="44">
        <v>83791.847999999998</v>
      </c>
      <c r="D62" s="44">
        <v>8321.8619999999992</v>
      </c>
      <c r="E62" s="44">
        <v>3130.2339999999999</v>
      </c>
      <c r="F62" s="44">
        <v>10132.769</v>
      </c>
      <c r="G62" s="44">
        <v>14790.216</v>
      </c>
      <c r="H62" s="44">
        <v>19093.072</v>
      </c>
      <c r="I62" s="44">
        <v>32274.945</v>
      </c>
      <c r="J62" s="44">
        <v>65691.59</v>
      </c>
      <c r="K62" s="44">
        <v>20742.026999999998</v>
      </c>
      <c r="L62" s="44">
        <f t="shared" si="3"/>
        <v>454474.69999999995</v>
      </c>
    </row>
    <row r="63" spans="1:12" x14ac:dyDescent="0.25">
      <c r="A63" s="45" t="s">
        <v>199</v>
      </c>
      <c r="B63" s="44">
        <v>192710.74299999999</v>
      </c>
      <c r="C63" s="44">
        <v>74108.035000000003</v>
      </c>
      <c r="D63" s="44">
        <v>9542.6910000000007</v>
      </c>
      <c r="E63" s="44">
        <v>3267.2040000000002</v>
      </c>
      <c r="F63" s="44">
        <v>9601.6710000000003</v>
      </c>
      <c r="G63" s="44">
        <v>11740.572</v>
      </c>
      <c r="H63" s="44">
        <v>14827.928</v>
      </c>
      <c r="I63" s="44">
        <v>27005.272000000001</v>
      </c>
      <c r="J63" s="44">
        <v>154899.226</v>
      </c>
      <c r="K63" s="44">
        <v>9382.5570000000007</v>
      </c>
      <c r="L63" s="45">
        <f t="shared" si="3"/>
        <v>507085.89899999998</v>
      </c>
    </row>
    <row r="64" spans="1:12" x14ac:dyDescent="0.25">
      <c r="A64" s="44" t="s">
        <v>200</v>
      </c>
      <c r="B64" s="44">
        <v>110359.197</v>
      </c>
      <c r="C64" s="44">
        <v>55960.313000000002</v>
      </c>
      <c r="D64" s="44">
        <v>6008.5249999999996</v>
      </c>
      <c r="E64" s="44">
        <v>2127.4380000000001</v>
      </c>
      <c r="F64" s="44">
        <v>8017.8019999999997</v>
      </c>
      <c r="G64" s="44">
        <v>1849.26</v>
      </c>
      <c r="H64" s="44">
        <v>13218.407999999999</v>
      </c>
      <c r="I64" s="44">
        <v>22014.386999999999</v>
      </c>
      <c r="J64" s="44">
        <v>33549.067999999999</v>
      </c>
      <c r="K64" s="44">
        <v>5369.2719999999999</v>
      </c>
      <c r="L64" s="44">
        <f t="shared" si="3"/>
        <v>258473.66999999998</v>
      </c>
    </row>
    <row r="65" spans="1:12" x14ac:dyDescent="0.25">
      <c r="A65" s="45" t="s">
        <v>201</v>
      </c>
      <c r="B65" s="44">
        <v>127890.508</v>
      </c>
      <c r="C65" s="44">
        <v>62098.982000000004</v>
      </c>
      <c r="D65" s="44">
        <v>5108.6270000000004</v>
      </c>
      <c r="E65" s="44">
        <v>3177.0340000000001</v>
      </c>
      <c r="F65" s="44">
        <v>8807.9349999999995</v>
      </c>
      <c r="G65" s="44">
        <v>3398.9490000000001</v>
      </c>
      <c r="H65" s="44">
        <v>15790.306</v>
      </c>
      <c r="I65" s="44">
        <v>23389.288</v>
      </c>
      <c r="J65" s="44">
        <v>34310.135999999999</v>
      </c>
      <c r="K65" s="44">
        <v>8562.8379999999997</v>
      </c>
      <c r="L65" s="45">
        <f t="shared" si="3"/>
        <v>292534.603</v>
      </c>
    </row>
    <row r="66" spans="1:12" x14ac:dyDescent="0.25">
      <c r="A66" s="44" t="s">
        <v>202</v>
      </c>
      <c r="B66" s="44">
        <v>161956.94099999999</v>
      </c>
      <c r="C66" s="44">
        <v>53364.997000000003</v>
      </c>
      <c r="D66" s="44">
        <v>5975.0209999999997</v>
      </c>
      <c r="E66" s="44">
        <v>3659.1979999999999</v>
      </c>
      <c r="F66" s="44">
        <v>7406.6220000000003</v>
      </c>
      <c r="G66" s="44">
        <v>2569.8530000000001</v>
      </c>
      <c r="H66" s="44">
        <v>19345.816999999999</v>
      </c>
      <c r="I66" s="44">
        <v>22890.244999999999</v>
      </c>
      <c r="J66" s="44">
        <v>41986.067000000003</v>
      </c>
      <c r="K66" s="44">
        <v>24294.79</v>
      </c>
      <c r="L66" s="44">
        <f t="shared" si="3"/>
        <v>343449.55099999998</v>
      </c>
    </row>
    <row r="67" spans="1:12" x14ac:dyDescent="0.25">
      <c r="A67" s="45" t="s">
        <v>203</v>
      </c>
      <c r="B67" s="44">
        <v>141704.927</v>
      </c>
      <c r="C67" s="44">
        <v>48926.294000000002</v>
      </c>
      <c r="D67" s="44">
        <v>4176.3639999999996</v>
      </c>
      <c r="E67" s="44">
        <v>2114.5010000000002</v>
      </c>
      <c r="F67" s="44">
        <v>4995.7830000000004</v>
      </c>
      <c r="G67" s="44">
        <v>4528.085</v>
      </c>
      <c r="H67" s="44">
        <v>14794.563</v>
      </c>
      <c r="I67" s="44">
        <v>28420.502</v>
      </c>
      <c r="J67" s="44">
        <v>14202.152</v>
      </c>
      <c r="K67" s="44">
        <v>9633.7350000000006</v>
      </c>
      <c r="L67" s="45">
        <f t="shared" si="3"/>
        <v>273496.90599999996</v>
      </c>
    </row>
    <row r="68" spans="1:12" x14ac:dyDescent="0.25">
      <c r="A68" s="44" t="s">
        <v>204</v>
      </c>
      <c r="B68" s="44">
        <v>108697.667</v>
      </c>
      <c r="C68" s="44">
        <v>50120.567999999999</v>
      </c>
      <c r="D68" s="44">
        <v>5233.6589999999997</v>
      </c>
      <c r="E68" s="44">
        <v>1898.9280000000001</v>
      </c>
      <c r="F68" s="44">
        <v>5716.4080000000004</v>
      </c>
      <c r="G68" s="44">
        <v>10719.723</v>
      </c>
      <c r="H68" s="44">
        <v>22879.732</v>
      </c>
      <c r="I68" s="44">
        <v>75045.092999999993</v>
      </c>
      <c r="J68" s="44">
        <v>14262.183000000001</v>
      </c>
      <c r="K68" s="44">
        <v>18448.583999999999</v>
      </c>
      <c r="L68" s="44">
        <f t="shared" si="3"/>
        <v>313022.54499999993</v>
      </c>
    </row>
    <row r="69" spans="1:12" x14ac:dyDescent="0.25">
      <c r="A69" s="45" t="s">
        <v>205</v>
      </c>
      <c r="B69" s="44">
        <v>179542.40700000001</v>
      </c>
      <c r="C69" s="44">
        <v>59161.743999999999</v>
      </c>
      <c r="D69" s="44">
        <v>12210.4</v>
      </c>
      <c r="E69" s="44">
        <v>6185.7150000000001</v>
      </c>
      <c r="F69" s="44">
        <v>6097.6660000000002</v>
      </c>
      <c r="G69" s="44">
        <v>20969.521000000001</v>
      </c>
      <c r="H69" s="44">
        <v>33797.919999999998</v>
      </c>
      <c r="I69" s="44">
        <v>29803.473000000002</v>
      </c>
      <c r="J69" s="44">
        <v>21514.699000000001</v>
      </c>
      <c r="K69" s="44">
        <v>14150.749</v>
      </c>
      <c r="L69" s="45">
        <f t="shared" si="3"/>
        <v>383434.29400000005</v>
      </c>
    </row>
    <row r="70" spans="1:12" x14ac:dyDescent="0.25">
      <c r="A70" s="45" t="s">
        <v>206</v>
      </c>
      <c r="B70" s="44">
        <v>129674.05</v>
      </c>
      <c r="C70" s="44">
        <v>64472.858999999997</v>
      </c>
      <c r="D70" s="44">
        <v>7421.2860000000001</v>
      </c>
      <c r="E70" s="44">
        <v>6708.2520000000004</v>
      </c>
      <c r="F70" s="44">
        <v>8199.9040000000005</v>
      </c>
      <c r="G70" s="44">
        <v>40309.777000000002</v>
      </c>
      <c r="H70" s="44">
        <v>54063.256000000001</v>
      </c>
      <c r="I70" s="44">
        <v>47958.523000000001</v>
      </c>
      <c r="J70" s="44">
        <v>17515.577000000001</v>
      </c>
      <c r="K70" s="44">
        <v>12222.754999999999</v>
      </c>
      <c r="L70" s="45">
        <f t="shared" si="3"/>
        <v>388546.239</v>
      </c>
    </row>
    <row r="71" spans="1:12" x14ac:dyDescent="0.25">
      <c r="A71" s="44" t="s">
        <v>207</v>
      </c>
      <c r="B71" s="44">
        <v>162234.67600000001</v>
      </c>
      <c r="C71" s="44">
        <v>66259.135999999999</v>
      </c>
      <c r="D71" s="44">
        <v>25897.483</v>
      </c>
      <c r="E71" s="44">
        <v>4977.2749999999996</v>
      </c>
      <c r="F71" s="44">
        <v>9971.0249999999996</v>
      </c>
      <c r="G71" s="44">
        <v>62432.252999999997</v>
      </c>
      <c r="H71" s="44">
        <v>55615.264999999999</v>
      </c>
      <c r="I71" s="44">
        <v>53912.828999999998</v>
      </c>
      <c r="J71" s="44">
        <v>23840.409</v>
      </c>
      <c r="K71" s="44">
        <v>34656.911</v>
      </c>
      <c r="L71" s="44">
        <f t="shared" si="3"/>
        <v>499797.26200000005</v>
      </c>
    </row>
    <row r="72" spans="1:12" x14ac:dyDescent="0.25">
      <c r="A72" s="45" t="s">
        <v>208</v>
      </c>
      <c r="B72" s="44">
        <v>219776.19399999999</v>
      </c>
      <c r="C72" s="44">
        <v>76008.356</v>
      </c>
      <c r="D72" s="44">
        <v>14332.661</v>
      </c>
      <c r="E72" s="44">
        <v>6474.1</v>
      </c>
      <c r="F72" s="44">
        <v>14425.5</v>
      </c>
      <c r="G72" s="44">
        <v>64757.203000000001</v>
      </c>
      <c r="H72" s="44">
        <v>60343.697999999997</v>
      </c>
      <c r="I72" s="44">
        <v>79024.591</v>
      </c>
      <c r="J72" s="44">
        <v>33405.875999999997</v>
      </c>
      <c r="K72" s="44">
        <v>79716.187000000005</v>
      </c>
      <c r="L72" s="45">
        <f t="shared" si="3"/>
        <v>648264.36600000004</v>
      </c>
    </row>
    <row r="73" spans="1:12" x14ac:dyDescent="0.25">
      <c r="A73" s="44" t="s">
        <v>209</v>
      </c>
      <c r="B73" s="44">
        <v>221796.96799999999</v>
      </c>
      <c r="C73" s="44">
        <v>85155.763999999996</v>
      </c>
      <c r="D73" s="44">
        <v>67678.012000000002</v>
      </c>
      <c r="E73" s="44">
        <v>4295.0050000000001</v>
      </c>
      <c r="F73" s="44">
        <v>21283.477999999999</v>
      </c>
      <c r="G73" s="44">
        <v>81024.490000000005</v>
      </c>
      <c r="H73" s="44">
        <v>117229.834</v>
      </c>
      <c r="I73" s="44">
        <v>105914.648</v>
      </c>
      <c r="J73" s="44">
        <v>39013.625999999997</v>
      </c>
      <c r="K73" s="44">
        <v>51197.97</v>
      </c>
      <c r="L73" s="44">
        <f t="shared" si="3"/>
        <v>794589.79500000004</v>
      </c>
    </row>
    <row r="74" spans="1:12" x14ac:dyDescent="0.25">
      <c r="A74" s="45" t="s">
        <v>210</v>
      </c>
      <c r="B74" s="44">
        <v>225454.89600000001</v>
      </c>
      <c r="C74" s="44">
        <v>58052.474999999999</v>
      </c>
      <c r="D74" s="44">
        <v>31746.205000000002</v>
      </c>
      <c r="E74" s="44">
        <v>3682.404</v>
      </c>
      <c r="F74" s="44">
        <v>16493.102999999999</v>
      </c>
      <c r="G74" s="44">
        <v>65946.716</v>
      </c>
      <c r="H74" s="44">
        <v>61100.883999999998</v>
      </c>
      <c r="I74" s="44">
        <v>137475.64199999999</v>
      </c>
      <c r="J74" s="44">
        <v>17199.342000000001</v>
      </c>
      <c r="K74" s="44">
        <v>57234.783000000003</v>
      </c>
      <c r="L74" s="45">
        <f t="shared" si="3"/>
        <v>674386.45</v>
      </c>
    </row>
    <row r="75" spans="1:12" x14ac:dyDescent="0.25">
      <c r="A75" s="44" t="s">
        <v>211</v>
      </c>
      <c r="B75" s="44">
        <v>283073.777</v>
      </c>
      <c r="C75" s="44">
        <v>88558.326000000001</v>
      </c>
      <c r="D75" s="44">
        <v>28895.094000000001</v>
      </c>
      <c r="E75" s="44">
        <v>5788.8770000000004</v>
      </c>
      <c r="F75" s="44">
        <v>31733.705999999998</v>
      </c>
      <c r="G75" s="44">
        <v>26388.159</v>
      </c>
      <c r="H75" s="44">
        <v>107039.152</v>
      </c>
      <c r="I75" s="44">
        <v>123894.70299999999</v>
      </c>
      <c r="J75" s="44">
        <v>19491.861000000001</v>
      </c>
      <c r="K75" s="44">
        <v>107905.599</v>
      </c>
      <c r="L75" s="44">
        <f t="shared" si="3"/>
        <v>822769.25400000007</v>
      </c>
    </row>
    <row r="76" spans="1:12" x14ac:dyDescent="0.25">
      <c r="A76" s="45" t="s">
        <v>212</v>
      </c>
      <c r="B76" s="44">
        <v>341181.223</v>
      </c>
      <c r="C76" s="44">
        <v>97953.824999999997</v>
      </c>
      <c r="D76" s="44">
        <v>38845.447999999997</v>
      </c>
      <c r="E76" s="44">
        <v>5635.6210000000001</v>
      </c>
      <c r="F76" s="44">
        <v>30950.064999999999</v>
      </c>
      <c r="G76" s="44">
        <v>44890.239000000001</v>
      </c>
      <c r="H76" s="44">
        <v>134098.12700000001</v>
      </c>
      <c r="I76" s="44">
        <v>191626.93700000001</v>
      </c>
      <c r="J76" s="44">
        <v>24837.718000000001</v>
      </c>
      <c r="K76" s="44">
        <v>47735.608999999997</v>
      </c>
      <c r="L76" s="45">
        <f t="shared" si="3"/>
        <v>957754.81199999992</v>
      </c>
    </row>
    <row r="77" spans="1:12" x14ac:dyDescent="0.25">
      <c r="A77" s="44" t="s">
        <v>213</v>
      </c>
      <c r="B77" s="44">
        <v>394481.70600000001</v>
      </c>
      <c r="C77" s="44">
        <v>94941.046000000002</v>
      </c>
      <c r="D77" s="44">
        <v>22015.246999999999</v>
      </c>
      <c r="E77" s="44">
        <v>5095.8069999999998</v>
      </c>
      <c r="F77" s="44">
        <v>36732.39</v>
      </c>
      <c r="G77" s="44">
        <v>99174.862999999998</v>
      </c>
      <c r="H77" s="44">
        <v>144139.26999999999</v>
      </c>
      <c r="I77" s="44">
        <v>192238.23699999999</v>
      </c>
      <c r="J77" s="44">
        <v>30852.637999999999</v>
      </c>
      <c r="K77" s="44">
        <v>111964.3</v>
      </c>
      <c r="L77" s="44">
        <f t="shared" si="3"/>
        <v>1131635.504</v>
      </c>
    </row>
    <row r="78" spans="1:12" x14ac:dyDescent="0.25">
      <c r="A78" s="45" t="s">
        <v>214</v>
      </c>
      <c r="B78" s="44">
        <v>341780.63799999998</v>
      </c>
      <c r="C78" s="44">
        <v>95400.282000000007</v>
      </c>
      <c r="D78" s="44">
        <v>18762.367999999999</v>
      </c>
      <c r="E78" s="44">
        <v>4518.0889999999999</v>
      </c>
      <c r="F78" s="44">
        <v>30170.616000000002</v>
      </c>
      <c r="G78" s="44">
        <v>69758.009000000005</v>
      </c>
      <c r="H78" s="44">
        <v>120315.598</v>
      </c>
      <c r="I78" s="44">
        <v>139384.21400000001</v>
      </c>
      <c r="J78" s="44">
        <v>27208.013999999999</v>
      </c>
      <c r="K78" s="44">
        <v>152934.73199999999</v>
      </c>
      <c r="L78" s="45">
        <f t="shared" si="3"/>
        <v>1000232.5599999999</v>
      </c>
    </row>
    <row r="79" spans="1:12" x14ac:dyDescent="0.25">
      <c r="A79" s="44" t="s">
        <v>215</v>
      </c>
      <c r="B79" s="44">
        <v>465938.06300000002</v>
      </c>
      <c r="C79" s="44">
        <v>85265.054000000004</v>
      </c>
      <c r="D79" s="44">
        <v>31204.878000000001</v>
      </c>
      <c r="E79" s="44">
        <v>5281.0870000000004</v>
      </c>
      <c r="F79" s="44">
        <v>26098.293000000001</v>
      </c>
      <c r="G79" s="44">
        <v>50348.434000000001</v>
      </c>
      <c r="H79" s="44">
        <v>136421.30499999999</v>
      </c>
      <c r="I79" s="44">
        <v>206567.22</v>
      </c>
      <c r="J79" s="44">
        <v>28582.853999999999</v>
      </c>
      <c r="K79" s="44">
        <v>127694.34699999999</v>
      </c>
      <c r="L79" s="44">
        <f t="shared" si="3"/>
        <v>1163401.5350000001</v>
      </c>
    </row>
    <row r="80" spans="1:12" x14ac:dyDescent="0.25">
      <c r="A80" s="45" t="s">
        <v>216</v>
      </c>
      <c r="B80" s="44">
        <v>358806.07699999999</v>
      </c>
      <c r="C80" s="44">
        <v>78400.228000000003</v>
      </c>
      <c r="D80" s="44">
        <v>18868.599999999999</v>
      </c>
      <c r="E80" s="44">
        <v>3467.3380000000002</v>
      </c>
      <c r="F80" s="44">
        <v>25046.793000000001</v>
      </c>
      <c r="G80" s="44">
        <v>19787.287</v>
      </c>
      <c r="H80" s="44">
        <v>157598.834</v>
      </c>
      <c r="I80" s="44">
        <v>100070</v>
      </c>
      <c r="J80" s="44">
        <v>28266.868999999999</v>
      </c>
      <c r="K80" s="44">
        <v>85629.885999999999</v>
      </c>
      <c r="L80" s="45">
        <f t="shared" si="3"/>
        <v>875941.91200000001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zoomScale="80" zoomScaleNormal="80" workbookViewId="0">
      <selection activeCell="H33" sqref="H33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</cols>
  <sheetData>
    <row r="1" spans="1:10" x14ac:dyDescent="0.25">
      <c r="A1" s="7" t="s">
        <v>11</v>
      </c>
    </row>
    <row r="4" spans="1:10" x14ac:dyDescent="0.25">
      <c r="A4" s="121" t="s">
        <v>12</v>
      </c>
      <c r="B4" s="121"/>
      <c r="C4" s="121"/>
      <c r="D4" s="121"/>
    </row>
    <row r="5" spans="1:10" ht="60" x14ac:dyDescent="0.25">
      <c r="A5" s="49" t="s">
        <v>0</v>
      </c>
      <c r="B5" s="28" t="s">
        <v>325</v>
      </c>
      <c r="C5" s="28" t="s">
        <v>24</v>
      </c>
      <c r="D5" s="28" t="s">
        <v>17</v>
      </c>
    </row>
    <row r="6" spans="1:10" x14ac:dyDescent="0.25">
      <c r="A6" s="31">
        <v>1995</v>
      </c>
      <c r="B6" s="44" t="str">
        <f>'Export '!K2</f>
        <v>..</v>
      </c>
      <c r="C6" s="33">
        <v>37472184</v>
      </c>
      <c r="D6" s="29" t="e">
        <f t="shared" ref="D6:D26" si="0">(B6/C6)*1000</f>
        <v>#VALUE!</v>
      </c>
      <c r="F6" s="7" t="s">
        <v>25</v>
      </c>
      <c r="I6" s="1" t="s">
        <v>3</v>
      </c>
      <c r="J6" s="7" t="s">
        <v>315</v>
      </c>
    </row>
    <row r="7" spans="1:10" x14ac:dyDescent="0.25">
      <c r="A7" s="32">
        <v>1996</v>
      </c>
      <c r="B7" s="44" t="str">
        <f>'Export '!K3</f>
        <v>..</v>
      </c>
      <c r="C7" s="34">
        <v>38068050</v>
      </c>
      <c r="D7" s="29" t="e">
        <f t="shared" si="0"/>
        <v>#VALUE!</v>
      </c>
    </row>
    <row r="8" spans="1:10" x14ac:dyDescent="0.25">
      <c r="A8" s="31">
        <v>1997</v>
      </c>
      <c r="B8" s="44" t="str">
        <f>'Export '!K4</f>
        <v>..</v>
      </c>
      <c r="C8" s="33">
        <v>38635691</v>
      </c>
      <c r="D8" s="29" t="e">
        <f t="shared" si="0"/>
        <v>#VALUE!</v>
      </c>
    </row>
    <row r="9" spans="1:10" x14ac:dyDescent="0.25">
      <c r="A9" s="32">
        <v>1998</v>
      </c>
      <c r="B9" s="44">
        <f>'Export '!K5</f>
        <v>6.5</v>
      </c>
      <c r="C9" s="34">
        <v>39184456</v>
      </c>
      <c r="D9" s="29">
        <f t="shared" si="0"/>
        <v>1.6588210386281744E-4</v>
      </c>
    </row>
    <row r="10" spans="1:10" x14ac:dyDescent="0.25">
      <c r="A10" s="31">
        <v>1999</v>
      </c>
      <c r="B10" s="44">
        <f>'Export '!K6</f>
        <v>15.08</v>
      </c>
      <c r="C10" s="33">
        <v>39730798</v>
      </c>
      <c r="D10" s="29">
        <f t="shared" si="0"/>
        <v>3.7955442022584093E-4</v>
      </c>
    </row>
    <row r="11" spans="1:10" x14ac:dyDescent="0.25">
      <c r="A11" s="32">
        <v>2000</v>
      </c>
      <c r="B11" s="44">
        <f>'Export '!K7</f>
        <v>775.15</v>
      </c>
      <c r="C11" s="34">
        <v>40295563</v>
      </c>
      <c r="D11" s="29">
        <f t="shared" si="0"/>
        <v>1.9236609251495007E-2</v>
      </c>
    </row>
    <row r="12" spans="1:10" x14ac:dyDescent="0.25">
      <c r="A12" s="31">
        <v>2001</v>
      </c>
      <c r="B12" s="44">
        <f>'Export '!K8</f>
        <v>11.916</v>
      </c>
      <c r="C12" s="33">
        <v>40813541</v>
      </c>
      <c r="D12" s="29">
        <f t="shared" si="0"/>
        <v>2.9196192508755856E-4</v>
      </c>
    </row>
    <row r="13" spans="1:10" x14ac:dyDescent="0.25">
      <c r="A13" s="32">
        <v>2002</v>
      </c>
      <c r="B13" s="44">
        <f>'Export '!K9</f>
        <v>175.887</v>
      </c>
      <c r="C13" s="34">
        <v>41328824</v>
      </c>
      <c r="D13" s="29">
        <f t="shared" si="0"/>
        <v>4.2557949386607275E-3</v>
      </c>
    </row>
    <row r="14" spans="1:10" x14ac:dyDescent="0.25">
      <c r="A14" s="31">
        <v>2003</v>
      </c>
      <c r="B14" s="44">
        <f>'Export '!K10</f>
        <v>405.98200000000003</v>
      </c>
      <c r="C14" s="33">
        <v>41848959</v>
      </c>
      <c r="D14" s="29">
        <f t="shared" si="0"/>
        <v>9.7011254210648355E-3</v>
      </c>
    </row>
    <row r="15" spans="1:10" x14ac:dyDescent="0.25">
      <c r="A15" s="32">
        <v>2004</v>
      </c>
      <c r="B15" s="44">
        <f>'Export '!K11</f>
        <v>1657.9580000000001</v>
      </c>
      <c r="C15" s="34">
        <v>42368489</v>
      </c>
      <c r="D15" s="29">
        <f t="shared" si="0"/>
        <v>3.9131865193493209E-2</v>
      </c>
    </row>
    <row r="16" spans="1:10" x14ac:dyDescent="0.25">
      <c r="A16" s="31">
        <v>2005</v>
      </c>
      <c r="B16" s="44">
        <f>'Export '!K12</f>
        <v>1183.6300000000001</v>
      </c>
      <c r="C16" s="33">
        <v>42888592</v>
      </c>
      <c r="D16" s="29">
        <f t="shared" si="0"/>
        <v>2.7597781713141808E-2</v>
      </c>
    </row>
    <row r="17" spans="1:10" x14ac:dyDescent="0.25">
      <c r="A17" s="32">
        <v>2006</v>
      </c>
      <c r="B17" s="44">
        <f>'Export '!K13</f>
        <v>3472.1419999999998</v>
      </c>
      <c r="C17" s="34">
        <v>43405956</v>
      </c>
      <c r="D17" s="29">
        <f t="shared" si="0"/>
        <v>7.999229414507078E-2</v>
      </c>
    </row>
    <row r="18" spans="1:10" x14ac:dyDescent="0.25">
      <c r="A18" s="31">
        <v>2007</v>
      </c>
      <c r="B18" s="44">
        <f>'Export '!K14</f>
        <v>2543.3739999999998</v>
      </c>
      <c r="C18" s="33">
        <v>43926929</v>
      </c>
      <c r="D18" s="29">
        <f t="shared" si="0"/>
        <v>5.7900109520517579E-2</v>
      </c>
    </row>
    <row r="19" spans="1:10" x14ac:dyDescent="0.25">
      <c r="A19" s="32">
        <v>2008</v>
      </c>
      <c r="B19" s="44">
        <f>'Export '!K15</f>
        <v>1697.28</v>
      </c>
      <c r="C19" s="34">
        <v>44451147</v>
      </c>
      <c r="D19" s="29">
        <f t="shared" si="0"/>
        <v>3.8183041710937178E-2</v>
      </c>
    </row>
    <row r="20" spans="1:10" x14ac:dyDescent="0.25">
      <c r="A20" s="31">
        <v>2009</v>
      </c>
      <c r="B20" s="44">
        <f>'Export '!K16</f>
        <v>7579.2250000000004</v>
      </c>
      <c r="C20" s="33">
        <v>44978832</v>
      </c>
      <c r="D20" s="29">
        <f t="shared" si="0"/>
        <v>0.1685064876740241</v>
      </c>
    </row>
    <row r="21" spans="1:10" x14ac:dyDescent="0.25">
      <c r="A21" s="32">
        <v>2010</v>
      </c>
      <c r="B21" s="44">
        <f>'Export '!K17</f>
        <v>2969.4949999999999</v>
      </c>
      <c r="C21" s="34">
        <v>45509584</v>
      </c>
      <c r="D21" s="29">
        <f t="shared" si="0"/>
        <v>6.524988231050409E-2</v>
      </c>
    </row>
    <row r="22" spans="1:10" x14ac:dyDescent="0.25">
      <c r="A22" s="31">
        <v>2011</v>
      </c>
      <c r="B22" s="44">
        <f>'Export '!K18</f>
        <v>3565.8119999999999</v>
      </c>
      <c r="C22" s="33">
        <v>46044601</v>
      </c>
      <c r="D22" s="29">
        <f t="shared" si="0"/>
        <v>7.7442564873132461E-2</v>
      </c>
    </row>
    <row r="23" spans="1:10" x14ac:dyDescent="0.25">
      <c r="A23" s="32">
        <v>2012</v>
      </c>
      <c r="B23" s="44">
        <f>'Export '!K19</f>
        <v>4979.91</v>
      </c>
      <c r="C23" s="34">
        <v>46581823</v>
      </c>
      <c r="D23" s="29">
        <f t="shared" si="0"/>
        <v>0.1069067219632001</v>
      </c>
    </row>
    <row r="24" spans="1:10" x14ac:dyDescent="0.25">
      <c r="A24" s="31">
        <v>2013</v>
      </c>
      <c r="B24" s="44">
        <f>'Export '!K20</f>
        <v>4176.4430000000002</v>
      </c>
      <c r="C24" s="33">
        <v>47121089</v>
      </c>
      <c r="D24" s="29">
        <f t="shared" si="0"/>
        <v>8.8632140908288429E-2</v>
      </c>
    </row>
    <row r="25" spans="1:10" x14ac:dyDescent="0.25">
      <c r="A25" s="32">
        <v>2014</v>
      </c>
      <c r="B25" s="44">
        <f>'Export '!K21</f>
        <v>7569.598</v>
      </c>
      <c r="C25" s="34">
        <v>47661787</v>
      </c>
      <c r="D25" s="29">
        <f t="shared" si="0"/>
        <v>0.15881901364713832</v>
      </c>
    </row>
    <row r="26" spans="1:10" x14ac:dyDescent="0.25">
      <c r="A26" s="31">
        <v>2015</v>
      </c>
      <c r="B26" s="44">
        <f>'Export '!K22</f>
        <v>3213.6460000000002</v>
      </c>
      <c r="C26" s="33">
        <v>48203405</v>
      </c>
      <c r="D26" s="29">
        <f t="shared" si="0"/>
        <v>6.6668443857856099E-2</v>
      </c>
    </row>
    <row r="27" spans="1:10" x14ac:dyDescent="0.25">
      <c r="A27" t="s">
        <v>39</v>
      </c>
    </row>
    <row r="30" spans="1:10" x14ac:dyDescent="0.25">
      <c r="A30" s="121" t="s">
        <v>13</v>
      </c>
      <c r="B30" s="121"/>
      <c r="C30" s="121"/>
      <c r="D30" s="121"/>
      <c r="F30" s="7" t="s">
        <v>26</v>
      </c>
      <c r="I30" s="1" t="s">
        <v>3</v>
      </c>
      <c r="J30" s="7" t="s">
        <v>27</v>
      </c>
    </row>
    <row r="31" spans="1:10" ht="60" x14ac:dyDescent="0.25">
      <c r="A31" s="49" t="s">
        <v>0</v>
      </c>
      <c r="B31" s="28" t="s">
        <v>55</v>
      </c>
      <c r="C31" s="28" t="s">
        <v>24</v>
      </c>
      <c r="D31" s="28" t="s">
        <v>57</v>
      </c>
    </row>
    <row r="32" spans="1:10" x14ac:dyDescent="0.25">
      <c r="A32" s="31">
        <v>1995</v>
      </c>
      <c r="B32" s="53">
        <f>'Import '!K2</f>
        <v>25708.13</v>
      </c>
      <c r="C32" s="33">
        <v>37472184</v>
      </c>
      <c r="D32" s="29">
        <f t="shared" ref="D32:D52" si="1">(B32/C32)*1000</f>
        <v>0.68605902447532818</v>
      </c>
    </row>
    <row r="33" spans="1:4" x14ac:dyDescent="0.25">
      <c r="A33" s="32">
        <v>1996</v>
      </c>
      <c r="B33" s="53">
        <f>'Import '!K3</f>
        <v>35952.832999999999</v>
      </c>
      <c r="C33" s="34">
        <v>38068050</v>
      </c>
      <c r="D33" s="29">
        <f t="shared" si="1"/>
        <v>0.94443589834520014</v>
      </c>
    </row>
    <row r="34" spans="1:4" x14ac:dyDescent="0.25">
      <c r="A34" s="31">
        <v>1997</v>
      </c>
      <c r="B34" s="53">
        <f>'Import '!K4</f>
        <v>20742.026999999998</v>
      </c>
      <c r="C34" s="33">
        <v>38635691</v>
      </c>
      <c r="D34" s="29">
        <f t="shared" si="1"/>
        <v>0.53686180997772237</v>
      </c>
    </row>
    <row r="35" spans="1:4" x14ac:dyDescent="0.25">
      <c r="A35" s="32">
        <v>1998</v>
      </c>
      <c r="B35" s="53">
        <f>'Import '!K5</f>
        <v>9382.5570000000007</v>
      </c>
      <c r="C35" s="34">
        <v>39184456</v>
      </c>
      <c r="D35" s="29">
        <f t="shared" si="1"/>
        <v>0.23944589150350845</v>
      </c>
    </row>
    <row r="36" spans="1:4" x14ac:dyDescent="0.25">
      <c r="A36" s="31">
        <v>1999</v>
      </c>
      <c r="B36" s="53">
        <f>'Import '!K6</f>
        <v>5369.2719999999999</v>
      </c>
      <c r="C36" s="33">
        <v>39730798</v>
      </c>
      <c r="D36" s="29">
        <f t="shared" si="1"/>
        <v>0.13514130775827859</v>
      </c>
    </row>
    <row r="37" spans="1:4" x14ac:dyDescent="0.25">
      <c r="A37" s="32">
        <v>2000</v>
      </c>
      <c r="B37" s="53">
        <f>'Import '!K7</f>
        <v>8562.8379999999997</v>
      </c>
      <c r="C37" s="34">
        <v>40295563</v>
      </c>
      <c r="D37" s="29">
        <f t="shared" si="1"/>
        <v>0.21250076590318392</v>
      </c>
    </row>
    <row r="38" spans="1:4" x14ac:dyDescent="0.25">
      <c r="A38" s="31">
        <v>2001</v>
      </c>
      <c r="B38" s="53">
        <f>'Import '!K8</f>
        <v>24294.79</v>
      </c>
      <c r="C38" s="33">
        <v>40813541</v>
      </c>
      <c r="D38" s="29">
        <f t="shared" si="1"/>
        <v>0.59526297901963476</v>
      </c>
    </row>
    <row r="39" spans="1:4" x14ac:dyDescent="0.25">
      <c r="A39" s="32">
        <v>2002</v>
      </c>
      <c r="B39" s="53">
        <f>'Import '!K9</f>
        <v>9633.7350000000006</v>
      </c>
      <c r="C39" s="34">
        <v>41328824</v>
      </c>
      <c r="D39" s="29">
        <f t="shared" si="1"/>
        <v>0.23309966429240767</v>
      </c>
    </row>
    <row r="40" spans="1:4" x14ac:dyDescent="0.25">
      <c r="A40" s="31">
        <v>2003</v>
      </c>
      <c r="B40" s="53">
        <f>'Import '!K10</f>
        <v>18448.583999999999</v>
      </c>
      <c r="C40" s="33">
        <v>41848959</v>
      </c>
      <c r="D40" s="29">
        <f t="shared" si="1"/>
        <v>0.44083734555977838</v>
      </c>
    </row>
    <row r="41" spans="1:4" x14ac:dyDescent="0.25">
      <c r="A41" s="32">
        <v>2004</v>
      </c>
      <c r="B41" s="53">
        <f>'Import '!K11</f>
        <v>14150.749</v>
      </c>
      <c r="C41" s="34">
        <v>42368489</v>
      </c>
      <c r="D41" s="29">
        <f t="shared" si="1"/>
        <v>0.33399229790800422</v>
      </c>
    </row>
    <row r="42" spans="1:4" x14ac:dyDescent="0.25">
      <c r="A42" s="31">
        <v>2005</v>
      </c>
      <c r="B42" s="53">
        <f>'Import '!K12</f>
        <v>12222.754999999999</v>
      </c>
      <c r="C42" s="33">
        <v>42888592</v>
      </c>
      <c r="D42" s="29">
        <f t="shared" si="1"/>
        <v>0.28498848831409523</v>
      </c>
    </row>
    <row r="43" spans="1:4" x14ac:dyDescent="0.25">
      <c r="A43" s="32">
        <v>2006</v>
      </c>
      <c r="B43" s="53">
        <f>'Import '!K13</f>
        <v>34656.911</v>
      </c>
      <c r="C43" s="34">
        <v>43405956</v>
      </c>
      <c r="D43" s="29">
        <f t="shared" si="1"/>
        <v>0.79843676291797372</v>
      </c>
    </row>
    <row r="44" spans="1:4" x14ac:dyDescent="0.25">
      <c r="A44" s="31">
        <v>2007</v>
      </c>
      <c r="B44" s="53">
        <f>'Import '!K14</f>
        <v>79716.187000000005</v>
      </c>
      <c r="C44" s="33">
        <v>43926929</v>
      </c>
      <c r="D44" s="29">
        <f t="shared" si="1"/>
        <v>1.8147452784600535</v>
      </c>
    </row>
    <row r="45" spans="1:4" x14ac:dyDescent="0.25">
      <c r="A45" s="32">
        <v>2008</v>
      </c>
      <c r="B45" s="53">
        <f>'Import '!K15</f>
        <v>51197.97</v>
      </c>
      <c r="C45" s="34">
        <v>44451147</v>
      </c>
      <c r="D45" s="29">
        <f t="shared" si="1"/>
        <v>1.1517806278429668</v>
      </c>
    </row>
    <row r="46" spans="1:4" x14ac:dyDescent="0.25">
      <c r="A46" s="31">
        <v>2009</v>
      </c>
      <c r="B46" s="53">
        <f>'Import '!K16</f>
        <v>57234.783000000003</v>
      </c>
      <c r="C46" s="33">
        <v>44978832</v>
      </c>
      <c r="D46" s="29">
        <f t="shared" si="1"/>
        <v>1.2724826425016995</v>
      </c>
    </row>
    <row r="47" spans="1:4" x14ac:dyDescent="0.25">
      <c r="A47" s="32">
        <v>2010</v>
      </c>
      <c r="B47" s="53">
        <f>'Import '!K17</f>
        <v>107905.599</v>
      </c>
      <c r="C47" s="34">
        <v>45509584</v>
      </c>
      <c r="D47" s="29">
        <f t="shared" si="1"/>
        <v>2.3710521941927665</v>
      </c>
    </row>
    <row r="48" spans="1:4" x14ac:dyDescent="0.25">
      <c r="A48" s="31">
        <v>2011</v>
      </c>
      <c r="B48" s="53">
        <f>'Import '!K18</f>
        <v>47735.608999999997</v>
      </c>
      <c r="C48" s="33">
        <v>46044601</v>
      </c>
      <c r="D48" s="29">
        <f t="shared" si="1"/>
        <v>1.0367254349755359</v>
      </c>
    </row>
    <row r="49" spans="1:10" x14ac:dyDescent="0.25">
      <c r="A49" s="32">
        <v>2012</v>
      </c>
      <c r="B49" s="53">
        <f>'Import '!K19</f>
        <v>111964.3</v>
      </c>
      <c r="C49" s="34">
        <v>46581823</v>
      </c>
      <c r="D49" s="29">
        <f t="shared" si="1"/>
        <v>2.4036049426403943</v>
      </c>
    </row>
    <row r="50" spans="1:10" x14ac:dyDescent="0.25">
      <c r="A50" s="31">
        <v>2013</v>
      </c>
      <c r="B50" s="53">
        <f>'Import '!K20</f>
        <v>152934.73199999999</v>
      </c>
      <c r="C50" s="33">
        <v>47121089</v>
      </c>
      <c r="D50" s="29">
        <f t="shared" si="1"/>
        <v>3.2455687091611991</v>
      </c>
    </row>
    <row r="51" spans="1:10" x14ac:dyDescent="0.25">
      <c r="A51" s="32">
        <v>2014</v>
      </c>
      <c r="B51" s="53">
        <f>'Import '!K21</f>
        <v>127694.34699999999</v>
      </c>
      <c r="C51" s="34">
        <v>47661787</v>
      </c>
      <c r="D51" s="29">
        <f t="shared" si="1"/>
        <v>2.6791766536156101</v>
      </c>
    </row>
    <row r="52" spans="1:10" x14ac:dyDescent="0.25">
      <c r="A52" s="31">
        <v>2015</v>
      </c>
      <c r="B52" s="53">
        <f>'Import '!K22</f>
        <v>85629.885999999999</v>
      </c>
      <c r="C52" s="33">
        <v>48203405</v>
      </c>
      <c r="D52" s="29">
        <f t="shared" si="1"/>
        <v>1.7764281589651187</v>
      </c>
    </row>
    <row r="53" spans="1:10" x14ac:dyDescent="0.25">
      <c r="A53" t="s">
        <v>39</v>
      </c>
    </row>
    <row r="55" spans="1:10" x14ac:dyDescent="0.25">
      <c r="A55" s="121" t="s">
        <v>22</v>
      </c>
      <c r="B55" s="121"/>
      <c r="C55" s="121"/>
      <c r="D55" s="121"/>
      <c r="F55" s="7" t="s">
        <v>29</v>
      </c>
      <c r="I55" s="1" t="s">
        <v>3</v>
      </c>
      <c r="J55" s="7" t="s">
        <v>28</v>
      </c>
    </row>
    <row r="56" spans="1:10" ht="75" x14ac:dyDescent="0.25">
      <c r="A56" s="49" t="s">
        <v>0</v>
      </c>
      <c r="B56" s="28" t="s">
        <v>56</v>
      </c>
      <c r="C56" s="28" t="s">
        <v>24</v>
      </c>
      <c r="D56" s="28" t="s">
        <v>58</v>
      </c>
    </row>
    <row r="57" spans="1:10" x14ac:dyDescent="0.25">
      <c r="A57" s="31">
        <v>1995</v>
      </c>
      <c r="B57" s="53" t="e">
        <f t="shared" ref="B57:B77" si="2">B6+B32</f>
        <v>#VALUE!</v>
      </c>
      <c r="C57" s="33">
        <v>37472184</v>
      </c>
      <c r="D57" s="29" t="e">
        <f t="shared" ref="D57:D77" si="3">(B57/C57)*1000</f>
        <v>#VALUE!</v>
      </c>
    </row>
    <row r="58" spans="1:10" x14ac:dyDescent="0.25">
      <c r="A58" s="32">
        <v>1996</v>
      </c>
      <c r="B58" s="54" t="e">
        <f t="shared" si="2"/>
        <v>#VALUE!</v>
      </c>
      <c r="C58" s="34">
        <v>38068050</v>
      </c>
      <c r="D58" s="29" t="e">
        <f t="shared" si="3"/>
        <v>#VALUE!</v>
      </c>
    </row>
    <row r="59" spans="1:10" x14ac:dyDescent="0.25">
      <c r="A59" s="31">
        <v>1997</v>
      </c>
      <c r="B59" s="53" t="e">
        <f t="shared" si="2"/>
        <v>#VALUE!</v>
      </c>
      <c r="C59" s="33">
        <v>38635691</v>
      </c>
      <c r="D59" s="29" t="e">
        <f t="shared" si="3"/>
        <v>#VALUE!</v>
      </c>
    </row>
    <row r="60" spans="1:10" x14ac:dyDescent="0.25">
      <c r="A60" s="32">
        <v>1998</v>
      </c>
      <c r="B60" s="54">
        <f t="shared" si="2"/>
        <v>9389.0570000000007</v>
      </c>
      <c r="C60" s="34">
        <v>39184456</v>
      </c>
      <c r="D60" s="29">
        <f t="shared" si="3"/>
        <v>0.23961177360737126</v>
      </c>
    </row>
    <row r="61" spans="1:10" x14ac:dyDescent="0.25">
      <c r="A61" s="31">
        <v>1999</v>
      </c>
      <c r="B61" s="53">
        <f t="shared" si="2"/>
        <v>5384.3519999999999</v>
      </c>
      <c r="C61" s="33">
        <v>39730798</v>
      </c>
      <c r="D61" s="29">
        <f t="shared" si="3"/>
        <v>0.13552086217850443</v>
      </c>
    </row>
    <row r="62" spans="1:10" x14ac:dyDescent="0.25">
      <c r="A62" s="32">
        <v>2000</v>
      </c>
      <c r="B62" s="54">
        <f t="shared" si="2"/>
        <v>9337.9879999999994</v>
      </c>
      <c r="C62" s="34">
        <v>40295563</v>
      </c>
      <c r="D62" s="29">
        <f t="shared" si="3"/>
        <v>0.23173737515467893</v>
      </c>
    </row>
    <row r="63" spans="1:10" x14ac:dyDescent="0.25">
      <c r="A63" s="31">
        <v>2001</v>
      </c>
      <c r="B63" s="53">
        <f t="shared" si="2"/>
        <v>24306.706000000002</v>
      </c>
      <c r="C63" s="33">
        <v>40813541</v>
      </c>
      <c r="D63" s="29">
        <f t="shared" si="3"/>
        <v>0.59555494094472228</v>
      </c>
    </row>
    <row r="64" spans="1:10" x14ac:dyDescent="0.25">
      <c r="A64" s="32">
        <v>2002</v>
      </c>
      <c r="B64" s="54">
        <f t="shared" si="2"/>
        <v>9809.6220000000012</v>
      </c>
      <c r="C64" s="34">
        <v>41328824</v>
      </c>
      <c r="D64" s="29">
        <f t="shared" si="3"/>
        <v>0.23735545923106841</v>
      </c>
    </row>
    <row r="65" spans="1:4" x14ac:dyDescent="0.25">
      <c r="A65" s="31">
        <v>2003</v>
      </c>
      <c r="B65" s="53">
        <f t="shared" si="2"/>
        <v>18854.565999999999</v>
      </c>
      <c r="C65" s="33">
        <v>41848959</v>
      </c>
      <c r="D65" s="29">
        <f t="shared" si="3"/>
        <v>0.45053847098084326</v>
      </c>
    </row>
    <row r="66" spans="1:4" x14ac:dyDescent="0.25">
      <c r="A66" s="32">
        <v>2004</v>
      </c>
      <c r="B66" s="54">
        <f t="shared" si="2"/>
        <v>15808.707</v>
      </c>
      <c r="C66" s="34">
        <v>42368489</v>
      </c>
      <c r="D66" s="29">
        <f t="shared" si="3"/>
        <v>0.37312416310149743</v>
      </c>
    </row>
    <row r="67" spans="1:4" x14ac:dyDescent="0.25">
      <c r="A67" s="31">
        <v>2005</v>
      </c>
      <c r="B67" s="53">
        <f t="shared" si="2"/>
        <v>13406.384999999998</v>
      </c>
      <c r="C67" s="33">
        <v>42888592</v>
      </c>
      <c r="D67" s="29">
        <f t="shared" si="3"/>
        <v>0.31258627002723705</v>
      </c>
    </row>
    <row r="68" spans="1:4" x14ac:dyDescent="0.25">
      <c r="A68" s="32">
        <v>2006</v>
      </c>
      <c r="B68" s="54">
        <f t="shared" si="2"/>
        <v>38129.053</v>
      </c>
      <c r="C68" s="34">
        <v>43405956</v>
      </c>
      <c r="D68" s="29">
        <f t="shared" si="3"/>
        <v>0.87842905706304453</v>
      </c>
    </row>
    <row r="69" spans="1:4" x14ac:dyDescent="0.25">
      <c r="A69" s="31">
        <v>2007</v>
      </c>
      <c r="B69" s="53">
        <f t="shared" si="2"/>
        <v>82259.561000000002</v>
      </c>
      <c r="C69" s="33">
        <v>43926929</v>
      </c>
      <c r="D69" s="29">
        <f t="shared" si="3"/>
        <v>1.8726453879805711</v>
      </c>
    </row>
    <row r="70" spans="1:4" x14ac:dyDescent="0.25">
      <c r="A70" s="32">
        <v>2008</v>
      </c>
      <c r="B70" s="54">
        <f t="shared" si="2"/>
        <v>52895.25</v>
      </c>
      <c r="C70" s="34">
        <v>44451147</v>
      </c>
      <c r="D70" s="29">
        <f t="shared" si="3"/>
        <v>1.1899636695539038</v>
      </c>
    </row>
    <row r="71" spans="1:4" x14ac:dyDescent="0.25">
      <c r="A71" s="31">
        <v>2009</v>
      </c>
      <c r="B71" s="53">
        <f t="shared" si="2"/>
        <v>64814.008000000002</v>
      </c>
      <c r="C71" s="33">
        <v>44978832</v>
      </c>
      <c r="D71" s="29">
        <f t="shared" si="3"/>
        <v>1.4409891301757236</v>
      </c>
    </row>
    <row r="72" spans="1:4" x14ac:dyDescent="0.25">
      <c r="A72" s="32">
        <v>2010</v>
      </c>
      <c r="B72" s="54">
        <f t="shared" si="2"/>
        <v>110875.094</v>
      </c>
      <c r="C72" s="34">
        <v>45509584</v>
      </c>
      <c r="D72" s="29">
        <f t="shared" si="3"/>
        <v>2.4363020765032704</v>
      </c>
    </row>
    <row r="73" spans="1:4" x14ac:dyDescent="0.25">
      <c r="A73" s="31">
        <v>2011</v>
      </c>
      <c r="B73" s="53">
        <f t="shared" si="2"/>
        <v>51301.420999999995</v>
      </c>
      <c r="C73" s="33">
        <v>46044601</v>
      </c>
      <c r="D73" s="29">
        <f t="shared" si="3"/>
        <v>1.1141679998486684</v>
      </c>
    </row>
    <row r="74" spans="1:4" x14ac:dyDescent="0.25">
      <c r="A74" s="32">
        <v>2012</v>
      </c>
      <c r="B74" s="54">
        <f t="shared" si="2"/>
        <v>116944.21</v>
      </c>
      <c r="C74" s="34">
        <v>46581823</v>
      </c>
      <c r="D74" s="29">
        <f t="shared" si="3"/>
        <v>2.5105116646035945</v>
      </c>
    </row>
    <row r="75" spans="1:4" x14ac:dyDescent="0.25">
      <c r="A75" s="31">
        <v>2013</v>
      </c>
      <c r="B75" s="53">
        <f t="shared" si="2"/>
        <v>157111.17499999999</v>
      </c>
      <c r="C75" s="33">
        <v>47121089</v>
      </c>
      <c r="D75" s="29">
        <f t="shared" si="3"/>
        <v>3.3342008500694877</v>
      </c>
    </row>
    <row r="76" spans="1:4" x14ac:dyDescent="0.25">
      <c r="A76" s="32">
        <v>2014</v>
      </c>
      <c r="B76" s="54">
        <f t="shared" si="2"/>
        <v>135263.94500000001</v>
      </c>
      <c r="C76" s="34">
        <v>47661787</v>
      </c>
      <c r="D76" s="29">
        <f t="shared" si="3"/>
        <v>2.8379956672627489</v>
      </c>
    </row>
    <row r="77" spans="1:4" x14ac:dyDescent="0.25">
      <c r="A77" s="31">
        <v>2015</v>
      </c>
      <c r="B77" s="53">
        <f t="shared" si="2"/>
        <v>88843.531999999992</v>
      </c>
      <c r="C77" s="33">
        <v>48203405</v>
      </c>
      <c r="D77" s="29">
        <f t="shared" si="3"/>
        <v>1.8430966028229747</v>
      </c>
    </row>
    <row r="78" spans="1:4" x14ac:dyDescent="0.25">
      <c r="A78" t="s">
        <v>39</v>
      </c>
    </row>
    <row r="83" spans="1:11" x14ac:dyDescent="0.25">
      <c r="A83" s="121" t="s">
        <v>316</v>
      </c>
      <c r="B83" s="121"/>
      <c r="C83" s="121"/>
      <c r="D83" s="121"/>
      <c r="G83" s="7" t="s">
        <v>25</v>
      </c>
      <c r="J83" s="1" t="s">
        <v>3</v>
      </c>
      <c r="K83" s="7" t="s">
        <v>317</v>
      </c>
    </row>
    <row r="84" spans="1:11" ht="60" x14ac:dyDescent="0.25">
      <c r="A84" s="49" t="s">
        <v>0</v>
      </c>
      <c r="B84" s="28" t="s">
        <v>54</v>
      </c>
      <c r="C84" s="28" t="s">
        <v>318</v>
      </c>
      <c r="D84" s="28" t="s">
        <v>17</v>
      </c>
    </row>
    <row r="85" spans="1:11" x14ac:dyDescent="0.25">
      <c r="A85" s="31">
        <v>1995</v>
      </c>
      <c r="B85" s="53">
        <f>B32</f>
        <v>25708.13</v>
      </c>
      <c r="C85" s="33">
        <f ca="1">' Per Cápita 2'!C136</f>
        <v>29354000</v>
      </c>
      <c r="D85" s="52">
        <f t="shared" ref="D85:D105" ca="1" si="4">(B85/C85)*1000</f>
        <v>0.87579648429515566</v>
      </c>
    </row>
    <row r="86" spans="1:11" x14ac:dyDescent="0.25">
      <c r="A86" s="32">
        <v>1996</v>
      </c>
      <c r="B86" s="53">
        <f t="shared" ref="B86:B105" si="5">B33</f>
        <v>35952.832999999999</v>
      </c>
      <c r="C86" s="33">
        <f>' Per Cápita 1'!C84</f>
        <v>29671900</v>
      </c>
      <c r="D86" s="52">
        <f t="shared" si="4"/>
        <v>1.2116795014811992</v>
      </c>
    </row>
    <row r="87" spans="1:11" x14ac:dyDescent="0.25">
      <c r="A87" s="31">
        <v>1997</v>
      </c>
      <c r="B87" s="53">
        <f t="shared" si="5"/>
        <v>20742.026999999998</v>
      </c>
      <c r="C87" s="33">
        <f>' Per Cápita 1'!C85</f>
        <v>29987200</v>
      </c>
      <c r="D87" s="52">
        <f t="shared" si="4"/>
        <v>0.69169602363675164</v>
      </c>
    </row>
    <row r="88" spans="1:11" x14ac:dyDescent="0.25">
      <c r="A88" s="32">
        <v>1998</v>
      </c>
      <c r="B88" s="53">
        <f t="shared" si="5"/>
        <v>9382.5570000000007</v>
      </c>
      <c r="C88" s="33">
        <f>' Per Cápita 1'!C86</f>
        <v>30247900</v>
      </c>
      <c r="D88" s="52">
        <f t="shared" si="4"/>
        <v>0.31018870731521858</v>
      </c>
    </row>
    <row r="89" spans="1:11" x14ac:dyDescent="0.25">
      <c r="A89" s="31">
        <v>1999</v>
      </c>
      <c r="B89" s="53">
        <f t="shared" si="5"/>
        <v>5369.2719999999999</v>
      </c>
      <c r="C89" s="33">
        <f>' Per Cápita 1'!C87</f>
        <v>30499200</v>
      </c>
      <c r="D89" s="52">
        <f t="shared" si="4"/>
        <v>0.17604632252649249</v>
      </c>
    </row>
    <row r="90" spans="1:11" x14ac:dyDescent="0.25">
      <c r="A90" s="32">
        <v>2000</v>
      </c>
      <c r="B90" s="53">
        <f t="shared" si="5"/>
        <v>8562.8379999999997</v>
      </c>
      <c r="C90" s="33">
        <f>' Per Cápita 1'!C88</f>
        <v>30769700</v>
      </c>
      <c r="D90" s="52">
        <f t="shared" si="4"/>
        <v>0.27828799110813562</v>
      </c>
    </row>
    <row r="91" spans="1:11" x14ac:dyDescent="0.25">
      <c r="A91" s="31">
        <v>2001</v>
      </c>
      <c r="B91" s="53">
        <f t="shared" si="5"/>
        <v>24294.79</v>
      </c>
      <c r="C91" s="33">
        <f>' Per Cápita 1'!C89</f>
        <v>31081900</v>
      </c>
      <c r="D91" s="52">
        <f t="shared" si="4"/>
        <v>0.78163786641099797</v>
      </c>
    </row>
    <row r="92" spans="1:11" x14ac:dyDescent="0.25">
      <c r="A92" s="32">
        <v>2002</v>
      </c>
      <c r="B92" s="53">
        <f t="shared" si="5"/>
        <v>9633.7350000000006</v>
      </c>
      <c r="C92" s="33">
        <f>' Per Cápita 1'!C90</f>
        <v>31362000</v>
      </c>
      <c r="D92" s="52">
        <f t="shared" si="4"/>
        <v>0.30717859192653529</v>
      </c>
    </row>
    <row r="93" spans="1:11" x14ac:dyDescent="0.25">
      <c r="A93" s="31">
        <v>2003</v>
      </c>
      <c r="B93" s="53">
        <f t="shared" si="5"/>
        <v>18448.583999999999</v>
      </c>
      <c r="C93" s="33">
        <f>' Per Cápita 1'!C91</f>
        <v>31676000</v>
      </c>
      <c r="D93" s="52">
        <f t="shared" si="4"/>
        <v>0.58241520393989132</v>
      </c>
    </row>
    <row r="94" spans="1:11" x14ac:dyDescent="0.25">
      <c r="A94" s="32">
        <v>2004</v>
      </c>
      <c r="B94" s="53">
        <f t="shared" si="5"/>
        <v>14150.749</v>
      </c>
      <c r="C94" s="33">
        <f>' Per Cápita 1'!C92</f>
        <v>31995000</v>
      </c>
      <c r="D94" s="52">
        <f t="shared" si="4"/>
        <v>0.44228001250195342</v>
      </c>
    </row>
    <row r="95" spans="1:11" x14ac:dyDescent="0.25">
      <c r="A95" s="31">
        <v>2005</v>
      </c>
      <c r="B95" s="53">
        <f t="shared" si="5"/>
        <v>12222.754999999999</v>
      </c>
      <c r="C95" s="33">
        <f>' Per Cápita 1'!C93</f>
        <v>32312000</v>
      </c>
      <c r="D95" s="52">
        <f t="shared" si="4"/>
        <v>0.37827293265659812</v>
      </c>
    </row>
    <row r="96" spans="1:11" x14ac:dyDescent="0.25">
      <c r="A96" s="32">
        <v>2006</v>
      </c>
      <c r="B96" s="53">
        <f t="shared" si="5"/>
        <v>34656.911</v>
      </c>
      <c r="C96" s="33">
        <f>' Per Cápita 1'!C94</f>
        <v>32570505</v>
      </c>
      <c r="D96" s="52">
        <f t="shared" si="4"/>
        <v>1.0640581409468475</v>
      </c>
    </row>
    <row r="97" spans="1:11" x14ac:dyDescent="0.25">
      <c r="A97" s="31">
        <v>2007</v>
      </c>
      <c r="B97" s="53">
        <f t="shared" si="5"/>
        <v>79716.187000000005</v>
      </c>
      <c r="C97" s="33">
        <f>' Per Cápita 1'!C95</f>
        <v>32887928</v>
      </c>
      <c r="D97" s="52">
        <f t="shared" si="4"/>
        <v>2.4238737995291162</v>
      </c>
    </row>
    <row r="98" spans="1:11" x14ac:dyDescent="0.25">
      <c r="A98" s="32">
        <v>2008</v>
      </c>
      <c r="B98" s="53">
        <f t="shared" si="5"/>
        <v>51197.97</v>
      </c>
      <c r="C98" s="33">
        <f>' Per Cápita 1'!C96</f>
        <v>33245773</v>
      </c>
      <c r="D98" s="52">
        <f t="shared" si="4"/>
        <v>1.5399843462806535</v>
      </c>
    </row>
    <row r="99" spans="1:11" x14ac:dyDescent="0.25">
      <c r="A99" s="31">
        <v>2009</v>
      </c>
      <c r="B99" s="53">
        <f t="shared" si="5"/>
        <v>57234.783000000003</v>
      </c>
      <c r="C99" s="33">
        <f>' Per Cápita 1'!C97</f>
        <v>33628571</v>
      </c>
      <c r="D99" s="52">
        <f t="shared" si="4"/>
        <v>1.7019689299316345</v>
      </c>
    </row>
    <row r="100" spans="1:11" x14ac:dyDescent="0.25">
      <c r="A100" s="32">
        <v>2010</v>
      </c>
      <c r="B100" s="53">
        <f t="shared" si="5"/>
        <v>107905.599</v>
      </c>
      <c r="C100" s="33">
        <f>' Per Cápita 1'!C98</f>
        <v>34005274</v>
      </c>
      <c r="D100" s="52">
        <f t="shared" si="4"/>
        <v>3.1732018686277899</v>
      </c>
    </row>
    <row r="101" spans="1:11" x14ac:dyDescent="0.25">
      <c r="A101" s="31">
        <v>2011</v>
      </c>
      <c r="B101" s="53">
        <f t="shared" si="5"/>
        <v>47735.608999999997</v>
      </c>
      <c r="C101" s="33">
        <f>' Per Cápita 1'!C99</f>
        <v>34342780</v>
      </c>
      <c r="D101" s="52">
        <f t="shared" si="4"/>
        <v>1.3899750981137811</v>
      </c>
    </row>
    <row r="102" spans="1:11" x14ac:dyDescent="0.25">
      <c r="A102" s="32">
        <v>2012</v>
      </c>
      <c r="B102" s="53">
        <f t="shared" si="5"/>
        <v>111964.3</v>
      </c>
      <c r="C102" s="33">
        <f>' Per Cápita 1'!C100</f>
        <v>34751476</v>
      </c>
      <c r="D102" s="52">
        <f t="shared" si="4"/>
        <v>3.2218573967908588</v>
      </c>
    </row>
    <row r="103" spans="1:11" x14ac:dyDescent="0.25">
      <c r="A103" s="31">
        <v>2013</v>
      </c>
      <c r="B103" s="53">
        <f t="shared" si="5"/>
        <v>152934.73199999999</v>
      </c>
      <c r="C103" s="33">
        <f>' Per Cápita 1'!C101</f>
        <v>35155499</v>
      </c>
      <c r="D103" s="52">
        <f t="shared" si="4"/>
        <v>4.3502364167836154</v>
      </c>
    </row>
    <row r="104" spans="1:11" x14ac:dyDescent="0.25">
      <c r="A104" s="32">
        <v>2014</v>
      </c>
      <c r="B104" s="53">
        <f t="shared" si="5"/>
        <v>127694.34699999999</v>
      </c>
      <c r="C104" s="33">
        <f>' Per Cápita 1'!C102</f>
        <v>35543658</v>
      </c>
      <c r="D104" s="52">
        <f t="shared" si="4"/>
        <v>3.5926056625910587</v>
      </c>
    </row>
    <row r="105" spans="1:11" x14ac:dyDescent="0.25">
      <c r="A105" s="31">
        <v>2015</v>
      </c>
      <c r="B105" s="53">
        <f t="shared" si="5"/>
        <v>85629.885999999999</v>
      </c>
      <c r="C105" s="33">
        <f>' Per Cápita 1'!C103</f>
        <v>35851774</v>
      </c>
      <c r="D105" s="52">
        <f t="shared" si="4"/>
        <v>2.3884420893649501</v>
      </c>
    </row>
    <row r="106" spans="1:11" x14ac:dyDescent="0.25">
      <c r="A106" t="s">
        <v>34</v>
      </c>
    </row>
    <row r="109" spans="1:11" x14ac:dyDescent="0.25">
      <c r="A109" s="121" t="s">
        <v>319</v>
      </c>
      <c r="B109" s="121"/>
      <c r="C109" s="121"/>
      <c r="D109" s="121"/>
      <c r="G109" s="7" t="s">
        <v>26</v>
      </c>
      <c r="J109" s="1" t="s">
        <v>3</v>
      </c>
      <c r="K109" s="7" t="s">
        <v>320</v>
      </c>
    </row>
    <row r="110" spans="1:11" ht="60" x14ac:dyDescent="0.25">
      <c r="A110" s="49" t="s">
        <v>0</v>
      </c>
      <c r="B110" s="28" t="s">
        <v>329</v>
      </c>
      <c r="C110" s="28" t="s">
        <v>318</v>
      </c>
      <c r="D110" s="28" t="s">
        <v>57</v>
      </c>
    </row>
    <row r="111" spans="1:11" x14ac:dyDescent="0.25">
      <c r="A111" s="31">
        <v>1995</v>
      </c>
      <c r="B111" s="53" t="str">
        <f>B6</f>
        <v>..</v>
      </c>
      <c r="C111" s="33">
        <f ca="1">C85</f>
        <v>29354000</v>
      </c>
      <c r="D111" s="52" t="e">
        <f t="shared" ref="D111:D131" ca="1" si="6">(B111/C111)*1000</f>
        <v>#VALUE!</v>
      </c>
    </row>
    <row r="112" spans="1:11" x14ac:dyDescent="0.25">
      <c r="A112" s="32">
        <v>1996</v>
      </c>
      <c r="B112" s="53" t="str">
        <f t="shared" ref="B112:B131" si="7">B7</f>
        <v>..</v>
      </c>
      <c r="C112" s="33">
        <f t="shared" ref="C112:C131" si="8">C86</f>
        <v>29671900</v>
      </c>
      <c r="D112" s="52" t="e">
        <f t="shared" si="6"/>
        <v>#VALUE!</v>
      </c>
    </row>
    <row r="113" spans="1:4" x14ac:dyDescent="0.25">
      <c r="A113" s="31">
        <v>1997</v>
      </c>
      <c r="B113" s="53" t="str">
        <f t="shared" si="7"/>
        <v>..</v>
      </c>
      <c r="C113" s="33">
        <f t="shared" si="8"/>
        <v>29987200</v>
      </c>
      <c r="D113" s="52" t="e">
        <f t="shared" si="6"/>
        <v>#VALUE!</v>
      </c>
    </row>
    <row r="114" spans="1:4" x14ac:dyDescent="0.25">
      <c r="A114" s="32">
        <v>1998</v>
      </c>
      <c r="B114" s="53">
        <f t="shared" si="7"/>
        <v>6.5</v>
      </c>
      <c r="C114" s="33">
        <f t="shared" si="8"/>
        <v>30247900</v>
      </c>
      <c r="D114" s="52">
        <f t="shared" si="6"/>
        <v>2.1489095110734959E-4</v>
      </c>
    </row>
    <row r="115" spans="1:4" x14ac:dyDescent="0.25">
      <c r="A115" s="31">
        <v>1999</v>
      </c>
      <c r="B115" s="53">
        <f t="shared" si="7"/>
        <v>15.08</v>
      </c>
      <c r="C115" s="33">
        <f t="shared" si="8"/>
        <v>30499200</v>
      </c>
      <c r="D115" s="52">
        <f t="shared" si="6"/>
        <v>4.944391984052041E-4</v>
      </c>
    </row>
    <row r="116" spans="1:4" x14ac:dyDescent="0.25">
      <c r="A116" s="32">
        <v>2000</v>
      </c>
      <c r="B116" s="53">
        <f t="shared" si="7"/>
        <v>775.15</v>
      </c>
      <c r="C116" s="33">
        <f t="shared" si="8"/>
        <v>30769700</v>
      </c>
      <c r="D116" s="52">
        <f t="shared" si="6"/>
        <v>2.5191990822139961E-2</v>
      </c>
    </row>
    <row r="117" spans="1:4" x14ac:dyDescent="0.25">
      <c r="A117" s="31">
        <v>2001</v>
      </c>
      <c r="B117" s="53">
        <f t="shared" si="7"/>
        <v>11.916</v>
      </c>
      <c r="C117" s="33">
        <f t="shared" si="8"/>
        <v>31081900</v>
      </c>
      <c r="D117" s="52">
        <f t="shared" si="6"/>
        <v>3.8337424674810743E-4</v>
      </c>
    </row>
    <row r="118" spans="1:4" x14ac:dyDescent="0.25">
      <c r="A118" s="32">
        <v>2002</v>
      </c>
      <c r="B118" s="53">
        <f t="shared" si="7"/>
        <v>175.887</v>
      </c>
      <c r="C118" s="33">
        <f t="shared" si="8"/>
        <v>31362000</v>
      </c>
      <c r="D118" s="52">
        <f t="shared" si="6"/>
        <v>5.6082839104648939E-3</v>
      </c>
    </row>
    <row r="119" spans="1:4" x14ac:dyDescent="0.25">
      <c r="A119" s="31">
        <v>2003</v>
      </c>
      <c r="B119" s="53">
        <f t="shared" si="7"/>
        <v>405.98200000000003</v>
      </c>
      <c r="C119" s="33">
        <f t="shared" si="8"/>
        <v>31676000</v>
      </c>
      <c r="D119" s="52">
        <f t="shared" si="6"/>
        <v>1.2816706654880668E-2</v>
      </c>
    </row>
    <row r="120" spans="1:4" x14ac:dyDescent="0.25">
      <c r="A120" s="32">
        <v>2004</v>
      </c>
      <c r="B120" s="53">
        <f t="shared" si="7"/>
        <v>1657.9580000000001</v>
      </c>
      <c r="C120" s="33">
        <f t="shared" si="8"/>
        <v>31995000</v>
      </c>
      <c r="D120" s="52">
        <f t="shared" si="6"/>
        <v>5.1819284263166121E-2</v>
      </c>
    </row>
    <row r="121" spans="1:4" x14ac:dyDescent="0.25">
      <c r="A121" s="31">
        <v>2005</v>
      </c>
      <c r="B121" s="53">
        <f t="shared" si="7"/>
        <v>1183.6300000000001</v>
      </c>
      <c r="C121" s="33">
        <f t="shared" si="8"/>
        <v>32312000</v>
      </c>
      <c r="D121" s="52">
        <f t="shared" si="6"/>
        <v>3.6631282495667251E-2</v>
      </c>
    </row>
    <row r="122" spans="1:4" x14ac:dyDescent="0.25">
      <c r="A122" s="32">
        <v>2006</v>
      </c>
      <c r="B122" s="53">
        <f t="shared" si="7"/>
        <v>3472.1419999999998</v>
      </c>
      <c r="C122" s="33">
        <f t="shared" si="8"/>
        <v>32570505</v>
      </c>
      <c r="D122" s="52">
        <f t="shared" si="6"/>
        <v>0.1066038736580842</v>
      </c>
    </row>
    <row r="123" spans="1:4" x14ac:dyDescent="0.25">
      <c r="A123" s="31">
        <v>2007</v>
      </c>
      <c r="B123" s="53">
        <f t="shared" si="7"/>
        <v>2543.3739999999998</v>
      </c>
      <c r="C123" s="33">
        <f t="shared" si="8"/>
        <v>32887928</v>
      </c>
      <c r="D123" s="52">
        <f t="shared" si="6"/>
        <v>7.7334576991289927E-2</v>
      </c>
    </row>
    <row r="124" spans="1:4" x14ac:dyDescent="0.25">
      <c r="A124" s="32">
        <v>2008</v>
      </c>
      <c r="B124" s="53">
        <f t="shared" si="7"/>
        <v>1697.28</v>
      </c>
      <c r="C124" s="33">
        <f t="shared" si="8"/>
        <v>33245773</v>
      </c>
      <c r="D124" s="52">
        <f t="shared" si="6"/>
        <v>5.1052505231266546E-2</v>
      </c>
    </row>
    <row r="125" spans="1:4" x14ac:dyDescent="0.25">
      <c r="A125" s="31">
        <v>2009</v>
      </c>
      <c r="B125" s="53">
        <f t="shared" si="7"/>
        <v>7579.2250000000004</v>
      </c>
      <c r="C125" s="33">
        <f t="shared" si="8"/>
        <v>33628571</v>
      </c>
      <c r="D125" s="52">
        <f t="shared" si="6"/>
        <v>0.22538052538717748</v>
      </c>
    </row>
    <row r="126" spans="1:4" x14ac:dyDescent="0.25">
      <c r="A126" s="32">
        <v>2010</v>
      </c>
      <c r="B126" s="53">
        <f t="shared" si="7"/>
        <v>2969.4949999999999</v>
      </c>
      <c r="C126" s="33">
        <f t="shared" si="8"/>
        <v>34005274</v>
      </c>
      <c r="D126" s="52">
        <f t="shared" si="6"/>
        <v>8.7324542657706561E-2</v>
      </c>
    </row>
    <row r="127" spans="1:4" x14ac:dyDescent="0.25">
      <c r="A127" s="31">
        <v>2011</v>
      </c>
      <c r="B127" s="53">
        <f t="shared" si="7"/>
        <v>3565.8119999999999</v>
      </c>
      <c r="C127" s="33">
        <f t="shared" si="8"/>
        <v>34342780</v>
      </c>
      <c r="D127" s="52">
        <f t="shared" si="6"/>
        <v>0.10383003356163945</v>
      </c>
    </row>
    <row r="128" spans="1:4" x14ac:dyDescent="0.25">
      <c r="A128" s="32">
        <v>2012</v>
      </c>
      <c r="B128" s="53">
        <f t="shared" si="7"/>
        <v>4979.91</v>
      </c>
      <c r="C128" s="33">
        <f t="shared" si="8"/>
        <v>34751476</v>
      </c>
      <c r="D128" s="52">
        <f t="shared" si="6"/>
        <v>0.14330067591949189</v>
      </c>
    </row>
    <row r="129" spans="1:10" x14ac:dyDescent="0.25">
      <c r="A129" s="31">
        <v>2013</v>
      </c>
      <c r="B129" s="53">
        <f t="shared" si="7"/>
        <v>4176.4430000000002</v>
      </c>
      <c r="C129" s="33">
        <f t="shared" si="8"/>
        <v>35155499</v>
      </c>
      <c r="D129" s="52">
        <f t="shared" si="6"/>
        <v>0.11879913864968893</v>
      </c>
    </row>
    <row r="130" spans="1:10" x14ac:dyDescent="0.25">
      <c r="A130" s="32">
        <v>2014</v>
      </c>
      <c r="B130" s="53">
        <f t="shared" si="7"/>
        <v>7569.598</v>
      </c>
      <c r="C130" s="33">
        <f t="shared" si="8"/>
        <v>35543658</v>
      </c>
      <c r="D130" s="52">
        <f t="shared" si="6"/>
        <v>0.21296620623572285</v>
      </c>
    </row>
    <row r="131" spans="1:10" x14ac:dyDescent="0.25">
      <c r="A131" s="31">
        <v>2015</v>
      </c>
      <c r="B131" s="53">
        <f t="shared" si="7"/>
        <v>3213.6460000000002</v>
      </c>
      <c r="C131" s="33">
        <f t="shared" si="8"/>
        <v>35851774</v>
      </c>
      <c r="D131" s="52">
        <f t="shared" si="6"/>
        <v>8.9637014893600528E-2</v>
      </c>
    </row>
    <row r="132" spans="1:10" x14ac:dyDescent="0.25">
      <c r="A132" t="s">
        <v>34</v>
      </c>
    </row>
    <row r="134" spans="1:10" x14ac:dyDescent="0.25">
      <c r="A134" s="121" t="s">
        <v>322</v>
      </c>
      <c r="B134" s="121"/>
      <c r="C134" s="121"/>
      <c r="D134" s="121"/>
      <c r="F134" s="7" t="s">
        <v>29</v>
      </c>
      <c r="I134" s="1" t="s">
        <v>3</v>
      </c>
      <c r="J134" s="7" t="s">
        <v>323</v>
      </c>
    </row>
    <row r="135" spans="1:10" ht="75" x14ac:dyDescent="0.25">
      <c r="A135" s="49" t="s">
        <v>0</v>
      </c>
      <c r="B135" s="28" t="s">
        <v>326</v>
      </c>
      <c r="C135" s="28" t="s">
        <v>318</v>
      </c>
      <c r="D135" s="28" t="s">
        <v>58</v>
      </c>
    </row>
    <row r="136" spans="1:10" x14ac:dyDescent="0.25">
      <c r="A136" s="31">
        <v>1995</v>
      </c>
      <c r="B136" s="53" t="e">
        <f t="shared" ref="B136:B156" si="9">B85+B111</f>
        <v>#VALUE!</v>
      </c>
      <c r="C136" s="33">
        <f ca="1">C111</f>
        <v>29354000</v>
      </c>
      <c r="D136" s="52" t="e">
        <f t="shared" ref="D136:D156" ca="1" si="10">(B136/C136)*1000</f>
        <v>#VALUE!</v>
      </c>
    </row>
    <row r="137" spans="1:10" x14ac:dyDescent="0.25">
      <c r="A137" s="32">
        <v>1996</v>
      </c>
      <c r="B137" s="54" t="e">
        <f t="shared" si="9"/>
        <v>#VALUE!</v>
      </c>
      <c r="C137" s="33">
        <f t="shared" ref="C137:C156" si="11">C112</f>
        <v>29671900</v>
      </c>
      <c r="D137" s="52" t="e">
        <f t="shared" si="10"/>
        <v>#VALUE!</v>
      </c>
    </row>
    <row r="138" spans="1:10" x14ac:dyDescent="0.25">
      <c r="A138" s="31">
        <v>1997</v>
      </c>
      <c r="B138" s="53" t="e">
        <f t="shared" si="9"/>
        <v>#VALUE!</v>
      </c>
      <c r="C138" s="33">
        <f t="shared" si="11"/>
        <v>29987200</v>
      </c>
      <c r="D138" s="52" t="e">
        <f t="shared" si="10"/>
        <v>#VALUE!</v>
      </c>
    </row>
    <row r="139" spans="1:10" x14ac:dyDescent="0.25">
      <c r="A139" s="32">
        <v>1998</v>
      </c>
      <c r="B139" s="54">
        <f t="shared" si="9"/>
        <v>9389.0570000000007</v>
      </c>
      <c r="C139" s="33">
        <f t="shared" si="11"/>
        <v>30247900</v>
      </c>
      <c r="D139" s="52">
        <f t="shared" si="10"/>
        <v>0.31040359826632596</v>
      </c>
    </row>
    <row r="140" spans="1:10" x14ac:dyDescent="0.25">
      <c r="A140" s="31">
        <v>1999</v>
      </c>
      <c r="B140" s="53">
        <f t="shared" si="9"/>
        <v>5384.3519999999999</v>
      </c>
      <c r="C140" s="33">
        <f t="shared" si="11"/>
        <v>30499200</v>
      </c>
      <c r="D140" s="52">
        <f t="shared" si="10"/>
        <v>0.17654076172489769</v>
      </c>
    </row>
    <row r="141" spans="1:10" x14ac:dyDescent="0.25">
      <c r="A141" s="32">
        <v>2000</v>
      </c>
      <c r="B141" s="54">
        <f t="shared" si="9"/>
        <v>9337.9879999999994</v>
      </c>
      <c r="C141" s="33">
        <f t="shared" si="11"/>
        <v>30769700</v>
      </c>
      <c r="D141" s="52">
        <f t="shared" si="10"/>
        <v>0.30347998193027553</v>
      </c>
    </row>
    <row r="142" spans="1:10" x14ac:dyDescent="0.25">
      <c r="A142" s="31">
        <v>2001</v>
      </c>
      <c r="B142" s="53">
        <f t="shared" si="9"/>
        <v>24306.706000000002</v>
      </c>
      <c r="C142" s="33">
        <f t="shared" si="11"/>
        <v>31081900</v>
      </c>
      <c r="D142" s="52">
        <f t="shared" si="10"/>
        <v>0.78202124065774614</v>
      </c>
    </row>
    <row r="143" spans="1:10" x14ac:dyDescent="0.25">
      <c r="A143" s="32">
        <v>2002</v>
      </c>
      <c r="B143" s="54">
        <f t="shared" si="9"/>
        <v>9809.6220000000012</v>
      </c>
      <c r="C143" s="33">
        <f t="shared" si="11"/>
        <v>31362000</v>
      </c>
      <c r="D143" s="52">
        <f t="shared" si="10"/>
        <v>0.31278687583700021</v>
      </c>
    </row>
    <row r="144" spans="1:10" x14ac:dyDescent="0.25">
      <c r="A144" s="31">
        <v>2003</v>
      </c>
      <c r="B144" s="53">
        <f t="shared" si="9"/>
        <v>18854.565999999999</v>
      </c>
      <c r="C144" s="33">
        <f t="shared" si="11"/>
        <v>31676000</v>
      </c>
      <c r="D144" s="52">
        <f t="shared" si="10"/>
        <v>0.59523191059477198</v>
      </c>
    </row>
    <row r="145" spans="1:4" x14ac:dyDescent="0.25">
      <c r="A145" s="32">
        <v>2004</v>
      </c>
      <c r="B145" s="54">
        <f t="shared" si="9"/>
        <v>15808.707</v>
      </c>
      <c r="C145" s="33">
        <f t="shared" si="11"/>
        <v>31995000</v>
      </c>
      <c r="D145" s="52">
        <f t="shared" si="10"/>
        <v>0.49409929676511954</v>
      </c>
    </row>
    <row r="146" spans="1:4" x14ac:dyDescent="0.25">
      <c r="A146" s="31">
        <v>2005</v>
      </c>
      <c r="B146" s="53">
        <f t="shared" si="9"/>
        <v>13406.384999999998</v>
      </c>
      <c r="C146" s="33">
        <f t="shared" si="11"/>
        <v>32312000</v>
      </c>
      <c r="D146" s="52">
        <f t="shared" si="10"/>
        <v>0.41490421515226539</v>
      </c>
    </row>
    <row r="147" spans="1:4" x14ac:dyDescent="0.25">
      <c r="A147" s="32">
        <v>2006</v>
      </c>
      <c r="B147" s="54">
        <f t="shared" si="9"/>
        <v>38129.053</v>
      </c>
      <c r="C147" s="33">
        <f t="shared" si="11"/>
        <v>32570505</v>
      </c>
      <c r="D147" s="52">
        <f t="shared" si="10"/>
        <v>1.1706620146049316</v>
      </c>
    </row>
    <row r="148" spans="1:4" x14ac:dyDescent="0.25">
      <c r="A148" s="31">
        <v>2007</v>
      </c>
      <c r="B148" s="53">
        <f t="shared" si="9"/>
        <v>82259.561000000002</v>
      </c>
      <c r="C148" s="33">
        <f t="shared" si="11"/>
        <v>32887928</v>
      </c>
      <c r="D148" s="52">
        <f t="shared" si="10"/>
        <v>2.5012083765204061</v>
      </c>
    </row>
    <row r="149" spans="1:4" x14ac:dyDescent="0.25">
      <c r="A149" s="32">
        <v>2008</v>
      </c>
      <c r="B149" s="54">
        <f t="shared" si="9"/>
        <v>52895.25</v>
      </c>
      <c r="C149" s="33">
        <f t="shared" si="11"/>
        <v>33245773</v>
      </c>
      <c r="D149" s="52">
        <f t="shared" si="10"/>
        <v>1.5910368515119202</v>
      </c>
    </row>
    <row r="150" spans="1:4" x14ac:dyDescent="0.25">
      <c r="A150" s="31">
        <v>2009</v>
      </c>
      <c r="B150" s="53">
        <f t="shared" si="9"/>
        <v>64814.008000000002</v>
      </c>
      <c r="C150" s="33">
        <f t="shared" si="11"/>
        <v>33628571</v>
      </c>
      <c r="D150" s="52">
        <f t="shared" si="10"/>
        <v>1.9273494553188122</v>
      </c>
    </row>
    <row r="151" spans="1:4" x14ac:dyDescent="0.25">
      <c r="A151" s="32">
        <v>2010</v>
      </c>
      <c r="B151" s="54">
        <f t="shared" si="9"/>
        <v>110875.094</v>
      </c>
      <c r="C151" s="33">
        <f t="shared" si="11"/>
        <v>34005274</v>
      </c>
      <c r="D151" s="52">
        <f t="shared" si="10"/>
        <v>3.2605264112854964</v>
      </c>
    </row>
    <row r="152" spans="1:4" x14ac:dyDescent="0.25">
      <c r="A152" s="31">
        <v>2011</v>
      </c>
      <c r="B152" s="53">
        <f t="shared" si="9"/>
        <v>51301.420999999995</v>
      </c>
      <c r="C152" s="33">
        <f t="shared" si="11"/>
        <v>34342780</v>
      </c>
      <c r="D152" s="52">
        <f t="shared" si="10"/>
        <v>1.4938051316754204</v>
      </c>
    </row>
    <row r="153" spans="1:4" x14ac:dyDescent="0.25">
      <c r="A153" s="32">
        <v>2012</v>
      </c>
      <c r="B153" s="54">
        <f t="shared" si="9"/>
        <v>116944.21</v>
      </c>
      <c r="C153" s="33">
        <f t="shared" si="11"/>
        <v>34751476</v>
      </c>
      <c r="D153" s="52">
        <f t="shared" si="10"/>
        <v>3.3651580727103507</v>
      </c>
    </row>
    <row r="154" spans="1:4" x14ac:dyDescent="0.25">
      <c r="A154" s="31">
        <v>2013</v>
      </c>
      <c r="B154" s="53">
        <f t="shared" si="9"/>
        <v>157111.17499999999</v>
      </c>
      <c r="C154" s="33">
        <f t="shared" si="11"/>
        <v>35155499</v>
      </c>
      <c r="D154" s="52">
        <f t="shared" si="10"/>
        <v>4.4690355554333046</v>
      </c>
    </row>
    <row r="155" spans="1:4" x14ac:dyDescent="0.25">
      <c r="A155" s="32">
        <v>2014</v>
      </c>
      <c r="B155" s="54">
        <f t="shared" si="9"/>
        <v>135263.94500000001</v>
      </c>
      <c r="C155" s="33">
        <f t="shared" si="11"/>
        <v>35543658</v>
      </c>
      <c r="D155" s="52">
        <f t="shared" si="10"/>
        <v>3.8055718688267821</v>
      </c>
    </row>
    <row r="156" spans="1:4" x14ac:dyDescent="0.25">
      <c r="A156" s="31">
        <v>2015</v>
      </c>
      <c r="B156" s="53">
        <f t="shared" si="9"/>
        <v>88843.531999999992</v>
      </c>
      <c r="C156" s="33">
        <f t="shared" si="11"/>
        <v>35851774</v>
      </c>
      <c r="D156" s="52">
        <f t="shared" si="10"/>
        <v>2.4780791042585504</v>
      </c>
    </row>
    <row r="157" spans="1:4" x14ac:dyDescent="0.25">
      <c r="A157" t="s">
        <v>34</v>
      </c>
    </row>
  </sheetData>
  <mergeCells count="6">
    <mergeCell ref="A134:D134"/>
    <mergeCell ref="A4:D4"/>
    <mergeCell ref="A30:D30"/>
    <mergeCell ref="A55:D55"/>
    <mergeCell ref="A83:D83"/>
    <mergeCell ref="A109:D109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81"/>
  <sheetViews>
    <sheetView topLeftCell="L22" workbookViewId="0">
      <selection activeCell="C60" sqref="C60"/>
    </sheetView>
  </sheetViews>
  <sheetFormatPr baseColWidth="10" defaultRowHeight="15" x14ac:dyDescent="0.25"/>
  <cols>
    <col min="1" max="1" width="3.85546875" customWidth="1"/>
    <col min="3" max="3" width="13.7109375" customWidth="1"/>
    <col min="4" max="4" width="15.140625" customWidth="1"/>
    <col min="5" max="5" width="15" customWidth="1"/>
    <col min="6" max="6" width="13.85546875" customWidth="1"/>
    <col min="7" max="7" width="14.28515625" customWidth="1"/>
    <col min="8" max="8" width="14.85546875" customWidth="1"/>
    <col min="9" max="10" width="13.140625" customWidth="1"/>
    <col min="11" max="11" width="14.28515625" customWidth="1"/>
    <col min="12" max="12" width="14.7109375" customWidth="1"/>
    <col min="13" max="13" width="13.85546875" customWidth="1"/>
  </cols>
  <sheetData>
    <row r="2" spans="2:20" x14ac:dyDescent="0.25">
      <c r="H2" s="55"/>
    </row>
    <row r="4" spans="2:20" ht="15.75" x14ac:dyDescent="0.25">
      <c r="B4" s="113" t="s">
        <v>126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87"/>
      <c r="P4" s="7" t="s">
        <v>6</v>
      </c>
      <c r="S4" t="s">
        <v>3</v>
      </c>
      <c r="T4" s="7" t="s">
        <v>30</v>
      </c>
    </row>
    <row r="5" spans="2:20" ht="78.75" customHeight="1" x14ac:dyDescent="0.25">
      <c r="B5" s="11" t="s">
        <v>0</v>
      </c>
      <c r="C5" s="13" t="s">
        <v>72</v>
      </c>
      <c r="D5" s="13" t="s">
        <v>73</v>
      </c>
      <c r="E5" s="13" t="s">
        <v>74</v>
      </c>
      <c r="F5" s="13" t="s">
        <v>75</v>
      </c>
      <c r="G5" s="13" t="s">
        <v>76</v>
      </c>
      <c r="H5" s="13" t="s">
        <v>77</v>
      </c>
      <c r="I5" s="13" t="s">
        <v>78</v>
      </c>
      <c r="J5" s="13" t="s">
        <v>79</v>
      </c>
      <c r="K5" s="13" t="s">
        <v>80</v>
      </c>
      <c r="L5" s="13" t="s">
        <v>81</v>
      </c>
    </row>
    <row r="6" spans="2:20" x14ac:dyDescent="0.25">
      <c r="B6" s="9">
        <v>1995</v>
      </c>
      <c r="C6" s="86">
        <f>'Export '!B2/'Exp Mundiales'!B2</f>
        <v>1.9705132272862573E-4</v>
      </c>
      <c r="D6" s="86">
        <f>'Export '!C2/'Exp Mundiales'!C2</f>
        <v>5.7107732964297211E-6</v>
      </c>
      <c r="E6" s="86">
        <f>'Export '!D2/'Exp Mundiales'!D2</f>
        <v>3.5868919297872299E-5</v>
      </c>
      <c r="F6" s="86">
        <f>'Export '!E2/'Exp Mundiales'!E2</f>
        <v>1.2440425652962881E-5</v>
      </c>
      <c r="G6" s="86">
        <f>'Export '!F2/'Exp Mundiales'!F2</f>
        <v>1.1914789397287394E-6</v>
      </c>
      <c r="H6" s="86">
        <f>'Export '!G2/'Exp Mundiales'!G2</f>
        <v>3.2303282888354757E-7</v>
      </c>
      <c r="I6" s="86">
        <f>'Export '!H2/'Exp Mundiales'!H2</f>
        <v>3.6977637173783518E-6</v>
      </c>
      <c r="J6" s="86">
        <f>'Export '!I2/'Exp Mundiales'!I2</f>
        <v>2.1375331538518388E-6</v>
      </c>
      <c r="K6" s="86">
        <f>'Export '!J2/'Exp Mundiales'!J2</f>
        <v>1.0380147100441978E-6</v>
      </c>
      <c r="L6" s="86" t="e">
        <f>'Export '!K2/'Exp Mundiales'!K2</f>
        <v>#VALUE!</v>
      </c>
    </row>
    <row r="7" spans="2:20" x14ac:dyDescent="0.25">
      <c r="B7" s="9">
        <v>1996</v>
      </c>
      <c r="C7" s="86">
        <f>'Export '!B3/'Exp Mundiales'!B3</f>
        <v>1.10532711034494E-4</v>
      </c>
      <c r="D7" s="86">
        <f>'Export '!C3/'Exp Mundiales'!C3</f>
        <v>3.744810900847454E-5</v>
      </c>
      <c r="E7" s="86">
        <f>'Export '!D3/'Exp Mundiales'!D3</f>
        <v>8.0707013091435887E-7</v>
      </c>
      <c r="F7" s="86">
        <f>'Export '!E3/'Exp Mundiales'!E3</f>
        <v>1.0528720961899713E-5</v>
      </c>
      <c r="G7" s="86">
        <f>'Export '!F3/'Exp Mundiales'!F3</f>
        <v>1.550437402032793E-6</v>
      </c>
      <c r="H7" s="86">
        <f>'Export '!G3/'Exp Mundiales'!G3</f>
        <v>5.686226281093963E-8</v>
      </c>
      <c r="I7" s="86">
        <f>'Export '!H3/'Exp Mundiales'!H3</f>
        <v>4.2805091765904118E-6</v>
      </c>
      <c r="J7" s="86">
        <f>'Export '!I3/'Exp Mundiales'!I3</f>
        <v>1.3295488105129549E-6</v>
      </c>
      <c r="K7" s="86">
        <f>'Export '!J3/'Exp Mundiales'!J3</f>
        <v>7.7190462626786075E-7</v>
      </c>
      <c r="L7" s="86" t="e">
        <f>'Export '!K3/'Exp Mundiales'!K3</f>
        <v>#VALUE!</v>
      </c>
    </row>
    <row r="8" spans="2:20" x14ac:dyDescent="0.25">
      <c r="B8" s="9">
        <v>1997</v>
      </c>
      <c r="C8" s="86">
        <f>'Export '!B4/'Exp Mundiales'!B4</f>
        <v>1.634236553013076E-4</v>
      </c>
      <c r="D8" s="86">
        <f>'Export '!C4/'Exp Mundiales'!C4</f>
        <v>1.3651371344005262E-5</v>
      </c>
      <c r="E8" s="86">
        <f>'Export '!D4/'Exp Mundiales'!D4</f>
        <v>3.067688167513863E-6</v>
      </c>
      <c r="F8" s="86">
        <f>'Export '!E4/'Exp Mundiales'!E4</f>
        <v>1.055143168887318E-5</v>
      </c>
      <c r="G8" s="86">
        <f>'Export '!F4/'Exp Mundiales'!F4</f>
        <v>1.1004160670433328E-6</v>
      </c>
      <c r="H8" s="86">
        <f>'Export '!G4/'Exp Mundiales'!G4</f>
        <v>4.7850565775204123E-8</v>
      </c>
      <c r="I8" s="86">
        <f>'Export '!H4/'Exp Mundiales'!H4</f>
        <v>9.2365902759821535E-6</v>
      </c>
      <c r="J8" s="86">
        <f>'Export '!I4/'Exp Mundiales'!I4</f>
        <v>1.2314999302762362E-6</v>
      </c>
      <c r="K8" s="86">
        <f>'Export '!J4/'Exp Mundiales'!J4</f>
        <v>1.0548509977263912E-8</v>
      </c>
      <c r="L8" s="86" t="e">
        <f>'Export '!K4/'Exp Mundiales'!K4</f>
        <v>#VALUE!</v>
      </c>
    </row>
    <row r="9" spans="2:20" x14ac:dyDescent="0.25">
      <c r="B9" s="9">
        <v>1998</v>
      </c>
      <c r="C9" s="86">
        <f>'Export '!B5/'Exp Mundiales'!B5</f>
        <v>1.8275092074555963E-4</v>
      </c>
      <c r="D9" s="86">
        <f>'Export '!C5/'Exp Mundiales'!C5</f>
        <v>1.3043335969731699E-5</v>
      </c>
      <c r="E9" s="86">
        <f>'Export '!D5/'Exp Mundiales'!D5</f>
        <v>1.288433288478514E-5</v>
      </c>
      <c r="F9" s="86">
        <f>'Export '!E5/'Exp Mundiales'!E5</f>
        <v>1.2117356935315881E-5</v>
      </c>
      <c r="G9" s="86">
        <f>'Export '!F5/'Exp Mundiales'!F5</f>
        <v>3.2127433376523108E-6</v>
      </c>
      <c r="H9" s="86" t="e">
        <f>'Export '!G5/'Exp Mundiales'!G5</f>
        <v>#VALUE!</v>
      </c>
      <c r="I9" s="86">
        <f>'Export '!H5/'Exp Mundiales'!H5</f>
        <v>7.5796914896330906E-6</v>
      </c>
      <c r="J9" s="86">
        <f>'Export '!I5/'Exp Mundiales'!I5</f>
        <v>1.2655488654335249E-6</v>
      </c>
      <c r="K9" s="86">
        <f>'Export '!J5/'Exp Mundiales'!J5</f>
        <v>4.4134885083452E-8</v>
      </c>
      <c r="L9" s="86">
        <f>'Export '!K5/'Exp Mundiales'!K5</f>
        <v>2.1644534701661027E-8</v>
      </c>
    </row>
    <row r="10" spans="2:20" x14ac:dyDescent="0.25">
      <c r="B10" s="9">
        <v>1999</v>
      </c>
      <c r="C10" s="86">
        <f>'Export '!B6/'Exp Mundiales'!B6</f>
        <v>1.5397199390704058E-4</v>
      </c>
      <c r="D10" s="86">
        <f>'Export '!C6/'Exp Mundiales'!C6</f>
        <v>1.6947050897626617E-6</v>
      </c>
      <c r="E10" s="86">
        <f>'Export '!D6/'Exp Mundiales'!D6</f>
        <v>2.6486387346269874E-6</v>
      </c>
      <c r="F10" s="86">
        <f>'Export '!E6/'Exp Mundiales'!E6</f>
        <v>9.3268141333662949E-6</v>
      </c>
      <c r="G10" s="86">
        <f>'Export '!F6/'Exp Mundiales'!F6</f>
        <v>2.2106493237932349E-6</v>
      </c>
      <c r="H10" s="86">
        <f>'Export '!G6/'Exp Mundiales'!G6</f>
        <v>5.864251601550226E-7</v>
      </c>
      <c r="I10" s="86">
        <f>'Export '!H6/'Exp Mundiales'!H6</f>
        <v>8.1567905186667446E-6</v>
      </c>
      <c r="J10" s="86">
        <f>'Export '!I6/'Exp Mundiales'!I6</f>
        <v>1.0225134666410753E-6</v>
      </c>
      <c r="K10" s="86">
        <f>'Export '!J6/'Exp Mundiales'!J6</f>
        <v>1.6220058598772344E-7</v>
      </c>
      <c r="L10" s="86">
        <f>'Export '!K6/'Exp Mundiales'!K6</f>
        <v>4.7645754364290861E-8</v>
      </c>
    </row>
    <row r="11" spans="2:20" x14ac:dyDescent="0.25">
      <c r="B11" s="9">
        <v>2000</v>
      </c>
      <c r="C11" s="86">
        <f>'Export '!B7/'Exp Mundiales'!B7</f>
        <v>1.2693756844597248E-4</v>
      </c>
      <c r="D11" s="86">
        <f>'Export '!C7/'Exp Mundiales'!C7</f>
        <v>4.4693528972547622E-5</v>
      </c>
      <c r="E11" s="86">
        <f>'Export '!D7/'Exp Mundiales'!D7</f>
        <v>4.9649461524302836E-6</v>
      </c>
      <c r="F11" s="86">
        <f>'Export '!E7/'Exp Mundiales'!E7</f>
        <v>1.3347157642371223E-5</v>
      </c>
      <c r="G11" s="86">
        <f>'Export '!F7/'Exp Mundiales'!F7</f>
        <v>2.2699529850815997E-6</v>
      </c>
      <c r="H11" s="86">
        <f>'Export '!G7/'Exp Mundiales'!G7</f>
        <v>9.2291547056740925E-9</v>
      </c>
      <c r="I11" s="86">
        <f>'Export '!H7/'Exp Mundiales'!H7</f>
        <v>1.2762656759080685E-5</v>
      </c>
      <c r="J11" s="86">
        <f>'Export '!I7/'Exp Mundiales'!I7</f>
        <v>2.5497574230884353E-6</v>
      </c>
      <c r="K11" s="86">
        <f>'Export '!J7/'Exp Mundiales'!J7</f>
        <v>9.6368780865825197E-8</v>
      </c>
      <c r="L11" s="86">
        <f>'Export '!K7/'Exp Mundiales'!K7</f>
        <v>2.4073407273928736E-6</v>
      </c>
    </row>
    <row r="12" spans="2:20" x14ac:dyDescent="0.25">
      <c r="B12" s="9">
        <v>2001</v>
      </c>
      <c r="C12" s="86">
        <f>'Export '!B8/'Exp Mundiales'!B8</f>
        <v>1.4364967341604076E-4</v>
      </c>
      <c r="D12" s="86">
        <f>'Export '!C8/'Exp Mundiales'!C8</f>
        <v>7.873328860539575E-6</v>
      </c>
      <c r="E12" s="86">
        <f>'Export '!D8/'Exp Mundiales'!D8</f>
        <v>4.3786092984931777E-6</v>
      </c>
      <c r="F12" s="86">
        <f>'Export '!E8/'Exp Mundiales'!E8</f>
        <v>1.7801271636017503E-5</v>
      </c>
      <c r="G12" s="86">
        <f>'Export '!F8/'Exp Mundiales'!F8</f>
        <v>4.2042521386841675E-6</v>
      </c>
      <c r="H12" s="86">
        <f>'Export '!G8/'Exp Mundiales'!G8</f>
        <v>5.7685349765514621E-8</v>
      </c>
      <c r="I12" s="86">
        <f>'Export '!H8/'Exp Mundiales'!H8</f>
        <v>8.8561304521704482E-6</v>
      </c>
      <c r="J12" s="86">
        <f>'Export '!I8/'Exp Mundiales'!I8</f>
        <v>1.2565352874256484E-6</v>
      </c>
      <c r="K12" s="86">
        <f>'Export '!J8/'Exp Mundiales'!J8</f>
        <v>4.2935736188560046E-8</v>
      </c>
      <c r="L12" s="86">
        <f>'Export '!K8/'Exp Mundiales'!K8</f>
        <v>3.4049595800518626E-8</v>
      </c>
    </row>
    <row r="13" spans="2:20" x14ac:dyDescent="0.25">
      <c r="B13" s="9">
        <v>2002</v>
      </c>
      <c r="C13" s="86">
        <f>'Export '!B9/'Exp Mundiales'!B9</f>
        <v>1.6000666244853892E-4</v>
      </c>
      <c r="D13" s="86">
        <f>'Export '!C9/'Exp Mundiales'!C9</f>
        <v>1.0643166640747453E-5</v>
      </c>
      <c r="E13" s="86">
        <f>'Export '!D9/'Exp Mundiales'!D9</f>
        <v>7.7127466265072544E-6</v>
      </c>
      <c r="F13" s="86">
        <f>'Export '!E9/'Exp Mundiales'!E9</f>
        <v>1.8224931221007976E-5</v>
      </c>
      <c r="G13" s="86">
        <f>'Export '!F9/'Exp Mundiales'!F9</f>
        <v>3.5012297530911038E-6</v>
      </c>
      <c r="H13" s="86">
        <f>'Export '!G9/'Exp Mundiales'!G9</f>
        <v>9.7220443323388641E-8</v>
      </c>
      <c r="I13" s="86">
        <f>'Export '!H9/'Exp Mundiales'!H9</f>
        <v>7.2376647794091326E-6</v>
      </c>
      <c r="J13" s="86">
        <f>'Export '!I9/'Exp Mundiales'!I9</f>
        <v>1.9324201637627675E-6</v>
      </c>
      <c r="K13" s="86">
        <f>'Export '!J9/'Exp Mundiales'!J9</f>
        <v>5.7258985946883357E-7</v>
      </c>
      <c r="L13" s="86">
        <f>'Export '!K9/'Exp Mundiales'!K9</f>
        <v>4.5572257718922063E-7</v>
      </c>
    </row>
    <row r="14" spans="2:20" x14ac:dyDescent="0.25">
      <c r="B14" s="9">
        <v>2003</v>
      </c>
      <c r="C14" s="86">
        <f>'Export '!B10/'Exp Mundiales'!B10</f>
        <v>1.280167265542454E-4</v>
      </c>
      <c r="D14" s="86">
        <f>'Export '!C10/'Exp Mundiales'!C10</f>
        <v>4.0617013151852824E-5</v>
      </c>
      <c r="E14" s="86">
        <f>'Export '!D10/'Exp Mundiales'!D10</f>
        <v>5.340091585502677E-6</v>
      </c>
      <c r="F14" s="86">
        <f>'Export '!E10/'Exp Mundiales'!E10</f>
        <v>1.6354898251413795E-5</v>
      </c>
      <c r="G14" s="86">
        <f>'Export '!F10/'Exp Mundiales'!F10</f>
        <v>4.4184924354807411E-6</v>
      </c>
      <c r="H14" s="86">
        <f>'Export '!G10/'Exp Mundiales'!G10</f>
        <v>1.7160220215775393E-7</v>
      </c>
      <c r="I14" s="86">
        <f>'Export '!H10/'Exp Mundiales'!H10</f>
        <v>9.15172154960303E-6</v>
      </c>
      <c r="J14" s="86">
        <f>'Export '!I10/'Exp Mundiales'!I10</f>
        <v>2.0342439380391112E-6</v>
      </c>
      <c r="K14" s="86">
        <f>'Export '!J10/'Exp Mundiales'!J10</f>
        <v>1.0330250690313238E-6</v>
      </c>
      <c r="L14" s="86">
        <f>'Export '!K10/'Exp Mundiales'!K10</f>
        <v>9.2726196288731167E-7</v>
      </c>
    </row>
    <row r="15" spans="2:20" x14ac:dyDescent="0.25">
      <c r="B15" s="9">
        <v>2004</v>
      </c>
      <c r="C15" s="86">
        <f>'Export '!B11/'Exp Mundiales'!B11</f>
        <v>9.1404241099764835E-5</v>
      </c>
      <c r="D15" s="86">
        <f>'Export '!C11/'Exp Mundiales'!C11</f>
        <v>1.6023393422277377E-5</v>
      </c>
      <c r="E15" s="86">
        <f>'Export '!D11/'Exp Mundiales'!D11</f>
        <v>3.5167063414942388E-6</v>
      </c>
      <c r="F15" s="86">
        <f>'Export '!E11/'Exp Mundiales'!E11</f>
        <v>1.771376685874952E-5</v>
      </c>
      <c r="G15" s="86">
        <f>'Export '!F11/'Exp Mundiales'!F11</f>
        <v>4.2840805330512012E-6</v>
      </c>
      <c r="H15" s="86">
        <f>'Export '!G11/'Exp Mundiales'!G11</f>
        <v>5.4108603468361893E-8</v>
      </c>
      <c r="I15" s="86">
        <f>'Export '!H11/'Exp Mundiales'!H11</f>
        <v>3.5454305182406128E-6</v>
      </c>
      <c r="J15" s="86">
        <f>'Export '!I11/'Exp Mundiales'!I11</f>
        <v>3.0718730721765741E-6</v>
      </c>
      <c r="K15" s="86">
        <f>'Export '!J11/'Exp Mundiales'!J11</f>
        <v>8.3413277269912571E-7</v>
      </c>
      <c r="L15" s="86">
        <f>'Export '!K11/'Exp Mundiales'!K11</f>
        <v>3.1145562473255465E-6</v>
      </c>
    </row>
    <row r="16" spans="2:20" x14ac:dyDescent="0.25">
      <c r="B16" s="9">
        <v>2005</v>
      </c>
      <c r="C16" s="86">
        <f>'Export '!B12/'Exp Mundiales'!B12</f>
        <v>1.3271546695355053E-4</v>
      </c>
      <c r="D16" s="86">
        <f>'Export '!C12/'Exp Mundiales'!C12</f>
        <v>1.4051702744730832E-5</v>
      </c>
      <c r="E16" s="86">
        <f>'Export '!D12/'Exp Mundiales'!D12</f>
        <v>4.0401662666179025E-5</v>
      </c>
      <c r="F16" s="86">
        <f>'Export '!E12/'Exp Mundiales'!E12</f>
        <v>1.8110470543926476E-5</v>
      </c>
      <c r="G16" s="86">
        <f>'Export '!F12/'Exp Mundiales'!F12</f>
        <v>4.0787856106925535E-6</v>
      </c>
      <c r="H16" s="86">
        <f>'Export '!G12/'Exp Mundiales'!G12</f>
        <v>1.1309508879655935E-7</v>
      </c>
      <c r="I16" s="86">
        <f>'Export '!H12/'Exp Mundiales'!H12</f>
        <v>4.5766942891190984E-6</v>
      </c>
      <c r="J16" s="86">
        <f>'Export '!I12/'Exp Mundiales'!I12</f>
        <v>3.3129537341047479E-6</v>
      </c>
      <c r="K16" s="86">
        <f>'Export '!J12/'Exp Mundiales'!J12</f>
        <v>5.8703537072244809E-7</v>
      </c>
      <c r="L16" s="86">
        <f>'Export '!K12/'Exp Mundiales'!K12</f>
        <v>2.0143827656265755E-6</v>
      </c>
    </row>
    <row r="17" spans="2:21" x14ac:dyDescent="0.25">
      <c r="B17" s="9">
        <v>2006</v>
      </c>
      <c r="C17" s="86">
        <f>'Export '!B13/'Exp Mundiales'!B13</f>
        <v>9.7349281814474364E-5</v>
      </c>
      <c r="D17" s="86">
        <f>'Export '!C13/'Exp Mundiales'!C13</f>
        <v>3.9094986412700086E-5</v>
      </c>
      <c r="E17" s="86">
        <f>'Export '!D13/'Exp Mundiales'!D13</f>
        <v>1.6282291504793476E-5</v>
      </c>
      <c r="F17" s="86">
        <f>'Export '!E13/'Exp Mundiales'!E13</f>
        <v>1.3992345943509154E-5</v>
      </c>
      <c r="G17" s="86">
        <f>'Export '!F13/'Exp Mundiales'!F13</f>
        <v>2.7597445017670646E-6</v>
      </c>
      <c r="H17" s="86">
        <f>'Export '!G13/'Exp Mundiales'!G13</f>
        <v>1.3048680558860431E-7</v>
      </c>
      <c r="I17" s="86">
        <f>'Export '!H13/'Exp Mundiales'!H13</f>
        <v>5.6823618326763571E-6</v>
      </c>
      <c r="J17" s="86">
        <f>'Export '!I13/'Exp Mundiales'!I13</f>
        <v>3.4931677588043366E-6</v>
      </c>
      <c r="K17" s="86">
        <f>'Export '!J13/'Exp Mundiales'!J13</f>
        <v>3.6669849539708991E-7</v>
      </c>
      <c r="L17" s="86">
        <f>'Export '!K13/'Exp Mundiales'!K13</f>
        <v>5.0319584987712712E-6</v>
      </c>
    </row>
    <row r="18" spans="2:21" x14ac:dyDescent="0.25">
      <c r="B18" s="9">
        <v>2007</v>
      </c>
      <c r="C18" s="86">
        <f>'Export '!B14/'Exp Mundiales'!B14</f>
        <v>8.5371142514216458E-5</v>
      </c>
      <c r="D18" s="86">
        <f>'Export '!C14/'Exp Mundiales'!C14</f>
        <v>1.9223008951454221E-5</v>
      </c>
      <c r="E18" s="86">
        <f>'Export '!D14/'Exp Mundiales'!D14</f>
        <v>1.6645505405022121E-5</v>
      </c>
      <c r="F18" s="86">
        <f>'Export '!E14/'Exp Mundiales'!E14</f>
        <v>1.2508484067023564E-5</v>
      </c>
      <c r="G18" s="86">
        <f>'Export '!F14/'Exp Mundiales'!F14</f>
        <v>1.4457884686326528E-6</v>
      </c>
      <c r="H18" s="86">
        <f>'Export '!G14/'Exp Mundiales'!G14</f>
        <v>3.5117747739712284E-8</v>
      </c>
      <c r="I18" s="86">
        <f>'Export '!H14/'Exp Mundiales'!H14</f>
        <v>4.3023858193295568E-6</v>
      </c>
      <c r="J18" s="86">
        <f>'Export '!I14/'Exp Mundiales'!I14</f>
        <v>2.4106143192120371E-6</v>
      </c>
      <c r="K18" s="86">
        <f>'Export '!J14/'Exp Mundiales'!J14</f>
        <v>3.3338797294820965E-7</v>
      </c>
      <c r="L18" s="86">
        <f>'Export '!K14/'Exp Mundiales'!K14</f>
        <v>3.194476378715577E-6</v>
      </c>
    </row>
    <row r="19" spans="2:21" x14ac:dyDescent="0.25">
      <c r="B19" s="9">
        <v>2008</v>
      </c>
      <c r="C19" s="86">
        <f>'Export '!B15/'Exp Mundiales'!B15</f>
        <v>9.1966040661858354E-5</v>
      </c>
      <c r="D19" s="86">
        <f>'Export '!C15/'Exp Mundiales'!C15</f>
        <v>5.0432370483128465E-6</v>
      </c>
      <c r="E19" s="86">
        <f>'Export '!D15/'Exp Mundiales'!D15</f>
        <v>7.4664193689978253E-6</v>
      </c>
      <c r="F19" s="86">
        <f>'Export '!E15/'Exp Mundiales'!E15</f>
        <v>9.7256372920880176E-6</v>
      </c>
      <c r="G19" s="86">
        <f>'Export '!F15/'Exp Mundiales'!F15</f>
        <v>1.5309063315698935E-6</v>
      </c>
      <c r="H19" s="86">
        <f>'Export '!G15/'Exp Mundiales'!G15</f>
        <v>5.5694953941817077E-8</v>
      </c>
      <c r="I19" s="86">
        <f>'Export '!H15/'Exp Mundiales'!H15</f>
        <v>5.3600051341230084E-6</v>
      </c>
      <c r="J19" s="86">
        <f>'Export '!I15/'Exp Mundiales'!I15</f>
        <v>2.4114649369774565E-6</v>
      </c>
      <c r="K19" s="86">
        <f>'Export '!J15/'Exp Mundiales'!J15</f>
        <v>1.6397216024744329E-7</v>
      </c>
      <c r="L19" s="86">
        <f>'Export '!K15/'Exp Mundiales'!K15</f>
        <v>1.9292062551399261E-6</v>
      </c>
    </row>
    <row r="20" spans="2:21" x14ac:dyDescent="0.25">
      <c r="B20" s="9">
        <v>2009</v>
      </c>
      <c r="C20" s="86">
        <f>'Export '!B16/'Exp Mundiales'!B16</f>
        <v>1.4908099921511769E-4</v>
      </c>
      <c r="D20" s="86">
        <f>'Export '!C16/'Exp Mundiales'!C16</f>
        <v>3.0824661194496915E-5</v>
      </c>
      <c r="E20" s="86">
        <f>'Export '!D16/'Exp Mundiales'!D16</f>
        <v>8.2147102561935108E-6</v>
      </c>
      <c r="F20" s="86">
        <f>'Export '!E16/'Exp Mundiales'!E16</f>
        <v>8.9151854037922539E-6</v>
      </c>
      <c r="G20" s="86">
        <f>'Export '!F16/'Exp Mundiales'!F16</f>
        <v>3.674919405126261E-6</v>
      </c>
      <c r="H20" s="86">
        <f>'Export '!G16/'Exp Mundiales'!G16</f>
        <v>7.9285695291965737E-8</v>
      </c>
      <c r="I20" s="86">
        <f>'Export '!H16/'Exp Mundiales'!H16</f>
        <v>9.2868579086751075E-6</v>
      </c>
      <c r="J20" s="86">
        <f>'Export '!I16/'Exp Mundiales'!I16</f>
        <v>3.1086152105985369E-6</v>
      </c>
      <c r="K20" s="86">
        <f>'Export '!J16/'Exp Mundiales'!J16</f>
        <v>3.1995619516202907E-7</v>
      </c>
      <c r="L20" s="86">
        <f>'Export '!K16/'Exp Mundiales'!K16</f>
        <v>9.6105486477560765E-6</v>
      </c>
    </row>
    <row r="21" spans="2:21" x14ac:dyDescent="0.25">
      <c r="B21" s="9">
        <v>2010</v>
      </c>
      <c r="C21" s="86">
        <f>'Export '!B17/'Exp Mundiales'!B17</f>
        <v>1.6955225246031449E-4</v>
      </c>
      <c r="D21" s="86">
        <f>'Export '!C17/'Exp Mundiales'!C17</f>
        <v>1.8670591745237682E-5</v>
      </c>
      <c r="E21" s="86">
        <f>'Export '!D17/'Exp Mundiales'!D17</f>
        <v>1.3610866391399697E-5</v>
      </c>
      <c r="F21" s="86">
        <f>'Export '!E17/'Exp Mundiales'!E17</f>
        <v>8.7161447700344334E-6</v>
      </c>
      <c r="G21" s="86">
        <f>'Export '!F17/'Exp Mundiales'!F17</f>
        <v>3.8859439410204291E-6</v>
      </c>
      <c r="H21" s="86">
        <f>'Export '!G17/'Exp Mundiales'!G17</f>
        <v>1.6173378697885017E-8</v>
      </c>
      <c r="I21" s="86">
        <f>'Export '!H17/'Exp Mundiales'!H17</f>
        <v>5.5958296985916472E-6</v>
      </c>
      <c r="J21" s="86">
        <f>'Export '!I17/'Exp Mundiales'!I17</f>
        <v>1.8305615062585932E-6</v>
      </c>
      <c r="K21" s="86">
        <f>'Export '!J17/'Exp Mundiales'!J17</f>
        <v>3.6581951712867511E-6</v>
      </c>
      <c r="L21" s="86">
        <f>'Export '!K17/'Exp Mundiales'!K17</f>
        <v>3.3870487400982098E-6</v>
      </c>
    </row>
    <row r="22" spans="2:21" x14ac:dyDescent="0.25">
      <c r="B22" s="9">
        <v>2011</v>
      </c>
      <c r="C22" s="86">
        <f>'Export '!B18/'Exp Mundiales'!B18</f>
        <v>1.4342120853003652E-4</v>
      </c>
      <c r="D22" s="86">
        <f>'Export '!C18/'Exp Mundiales'!C18</f>
        <v>3.7856539843377193E-5</v>
      </c>
      <c r="E22" s="86">
        <f>'Export '!D18/'Exp Mundiales'!D18</f>
        <v>1.5738421662848254E-5</v>
      </c>
      <c r="F22" s="86">
        <f>'Export '!E18/'Exp Mundiales'!E18</f>
        <v>7.8288752752169598E-6</v>
      </c>
      <c r="G22" s="86">
        <f>'Export '!F18/'Exp Mundiales'!F18</f>
        <v>3.9710304558168818E-6</v>
      </c>
      <c r="H22" s="86">
        <f>'Export '!G18/'Exp Mundiales'!G18</f>
        <v>1.9699327184086853E-8</v>
      </c>
      <c r="I22" s="86">
        <f>'Export '!H18/'Exp Mundiales'!H18</f>
        <v>3.8493263734169016E-6</v>
      </c>
      <c r="J22" s="86">
        <f>'Export '!I18/'Exp Mundiales'!I18</f>
        <v>1.6999178292221405E-6</v>
      </c>
      <c r="K22" s="86">
        <f>'Export '!J18/'Exp Mundiales'!J18</f>
        <v>2.63132958391176E-7</v>
      </c>
      <c r="L22" s="86">
        <f>'Export '!K18/'Exp Mundiales'!K18</f>
        <v>3.682217120269226E-6</v>
      </c>
    </row>
    <row r="23" spans="2:21" x14ac:dyDescent="0.25">
      <c r="B23" s="9">
        <v>2012</v>
      </c>
      <c r="C23" s="86">
        <f>'Export '!B19/'Exp Mundiales'!B19</f>
        <v>1.0803107553322235E-4</v>
      </c>
      <c r="D23" s="86">
        <f>'Export '!C19/'Exp Mundiales'!C19</f>
        <v>1.5657548737601994E-5</v>
      </c>
      <c r="E23" s="86">
        <f>'Export '!D19/'Exp Mundiales'!D19</f>
        <v>1.2647115723831076E-5</v>
      </c>
      <c r="F23" s="86">
        <f>'Export '!E19/'Exp Mundiales'!E19</f>
        <v>1.145123403901988E-5</v>
      </c>
      <c r="G23" s="86">
        <f>'Export '!F19/'Exp Mundiales'!F19</f>
        <v>3.6426360834546735E-6</v>
      </c>
      <c r="H23" s="86">
        <f>'Export '!G19/'Exp Mundiales'!G19</f>
        <v>7.4955914536591394E-8</v>
      </c>
      <c r="I23" s="86">
        <f>'Export '!H19/'Exp Mundiales'!H19</f>
        <v>4.5160999686390259E-6</v>
      </c>
      <c r="J23" s="86">
        <f>'Export '!I19/'Exp Mundiales'!I19</f>
        <v>1.800896129292018E-6</v>
      </c>
      <c r="K23" s="86">
        <f>'Export '!J19/'Exp Mundiales'!J19</f>
        <v>3.8246042887687997E-7</v>
      </c>
      <c r="L23" s="86">
        <f>'Export '!K19/'Exp Mundiales'!K19</f>
        <v>4.9920542683327253E-6</v>
      </c>
    </row>
    <row r="24" spans="2:21" x14ac:dyDescent="0.25">
      <c r="B24" s="9">
        <v>2013</v>
      </c>
      <c r="C24" s="86">
        <f>'Export '!B20/'Exp Mundiales'!B20</f>
        <v>8.9084145565111617E-5</v>
      </c>
      <c r="D24" s="86">
        <f>'Export '!C20/'Exp Mundiales'!C20</f>
        <v>2.0687220308094284E-5</v>
      </c>
      <c r="E24" s="86">
        <f>'Export '!D20/'Exp Mundiales'!D20</f>
        <v>6.0724776986516708E-6</v>
      </c>
      <c r="F24" s="86">
        <f>'Export '!E20/'Exp Mundiales'!E20</f>
        <v>1.0959011446462621E-5</v>
      </c>
      <c r="G24" s="86">
        <f>'Export '!F20/'Exp Mundiales'!F20</f>
        <v>3.8914261334024774E-6</v>
      </c>
      <c r="H24" s="86" t="e">
        <f>'Export '!G20/'Exp Mundiales'!G20</f>
        <v>#VALUE!</v>
      </c>
      <c r="I24" s="86">
        <f>'Export '!H20/'Exp Mundiales'!H20</f>
        <v>6.5626775168511386E-6</v>
      </c>
      <c r="J24" s="86">
        <f>'Export '!I20/'Exp Mundiales'!I20</f>
        <v>1.4423033079338527E-6</v>
      </c>
      <c r="K24" s="86">
        <f>'Export '!J20/'Exp Mundiales'!J20</f>
        <v>8.0184596647663325E-7</v>
      </c>
      <c r="L24" s="86">
        <f>'Export '!K20/'Exp Mundiales'!K20</f>
        <v>4.0488582197928038E-6</v>
      </c>
    </row>
    <row r="25" spans="2:21" x14ac:dyDescent="0.25">
      <c r="B25" s="9">
        <v>2014</v>
      </c>
      <c r="C25" s="86">
        <f>'Export '!B21/'Exp Mundiales'!B21</f>
        <v>1.7033014539150315E-4</v>
      </c>
      <c r="D25" s="86">
        <f>'Export '!C21/'Exp Mundiales'!C21</f>
        <v>8.211411528578594E-6</v>
      </c>
      <c r="E25" s="86">
        <f>'Export '!D21/'Exp Mundiales'!D21</f>
        <v>1.58943997904698E-5</v>
      </c>
      <c r="F25" s="86">
        <f>'Export '!E21/'Exp Mundiales'!E21</f>
        <v>8.2335370803815187E-6</v>
      </c>
      <c r="G25" s="86">
        <f>'Export '!F21/'Exp Mundiales'!F21</f>
        <v>3.4661483753955258E-6</v>
      </c>
      <c r="H25" s="86">
        <f>'Export '!G21/'Exp Mundiales'!G21</f>
        <v>4.3176288627483948E-8</v>
      </c>
      <c r="I25" s="86">
        <f>'Export '!H21/'Exp Mundiales'!H21</f>
        <v>5.3064362365465974E-6</v>
      </c>
      <c r="J25" s="86">
        <f>'Export '!I21/'Exp Mundiales'!I21</f>
        <v>1.9796466255923434E-6</v>
      </c>
      <c r="K25" s="86">
        <f>'Export '!J21/'Exp Mundiales'!J21</f>
        <v>5.5120457279354967E-7</v>
      </c>
      <c r="L25" s="86">
        <f>'Export '!K21/'Exp Mundiales'!K21</f>
        <v>7.0331217068281435E-6</v>
      </c>
    </row>
    <row r="26" spans="2:21" x14ac:dyDescent="0.25">
      <c r="B26" s="10">
        <v>2015</v>
      </c>
      <c r="C26" s="86">
        <f>'Export '!B22/'Exp Mundiales'!B22</f>
        <v>1.5017794604139397E-4</v>
      </c>
      <c r="D26" s="86">
        <f>'Export '!C22/'Exp Mundiales'!C22</f>
        <v>9.2855314681225475E-6</v>
      </c>
      <c r="E26" s="86">
        <f>'Export '!D22/'Exp Mundiales'!D22</f>
        <v>8.3818177728360288E-6</v>
      </c>
      <c r="F26" s="86">
        <f>'Export '!E22/'Exp Mundiales'!E22</f>
        <v>8.7184561513852868E-6</v>
      </c>
      <c r="G26" s="86">
        <f>'Export '!F22/'Exp Mundiales'!F22</f>
        <v>4.2028408032792368E-6</v>
      </c>
      <c r="H26" s="86">
        <f>'Export '!G22/'Exp Mundiales'!G22</f>
        <v>5.8317773426603211E-8</v>
      </c>
      <c r="I26" s="86">
        <f>'Export '!H22/'Exp Mundiales'!H22</f>
        <v>5.4876263627287104E-6</v>
      </c>
      <c r="J26" s="86">
        <f>'Export '!I22/'Exp Mundiales'!I22</f>
        <v>1.4615665120736321E-6</v>
      </c>
      <c r="K26" s="86">
        <f>'Export '!J22/'Exp Mundiales'!J22</f>
        <v>6.8863289857499177E-7</v>
      </c>
      <c r="L26" s="86">
        <f>'Export '!K22/'Exp Mundiales'!K22</f>
        <v>3.0252069087250085E-6</v>
      </c>
    </row>
    <row r="27" spans="2:21" x14ac:dyDescent="0.25">
      <c r="B27" t="s">
        <v>38</v>
      </c>
      <c r="C27" s="14"/>
      <c r="D27" s="20"/>
      <c r="E27" s="21"/>
    </row>
    <row r="28" spans="2:21" x14ac:dyDescent="0.25">
      <c r="B28" s="19"/>
      <c r="C28" s="14"/>
      <c r="D28" s="20"/>
      <c r="E28" s="21"/>
    </row>
    <row r="29" spans="2:21" x14ac:dyDescent="0.25">
      <c r="B29" s="7"/>
      <c r="E29" s="1"/>
    </row>
    <row r="31" spans="2:21" ht="15.75" x14ac:dyDescent="0.25">
      <c r="B31" s="113" t="s">
        <v>127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87"/>
      <c r="P31" s="7" t="s">
        <v>7</v>
      </c>
      <c r="S31" s="1"/>
      <c r="T31" t="s">
        <v>3</v>
      </c>
      <c r="U31" s="7" t="s">
        <v>31</v>
      </c>
    </row>
    <row r="32" spans="2:21" ht="75" x14ac:dyDescent="0.25">
      <c r="B32" s="11" t="s">
        <v>0</v>
      </c>
      <c r="C32" s="13" t="s">
        <v>138</v>
      </c>
      <c r="D32" s="13" t="s">
        <v>139</v>
      </c>
      <c r="E32" s="13" t="s">
        <v>140</v>
      </c>
      <c r="F32" s="13" t="s">
        <v>141</v>
      </c>
      <c r="G32" s="13" t="s">
        <v>142</v>
      </c>
      <c r="H32" s="13" t="s">
        <v>143</v>
      </c>
      <c r="I32" s="13" t="s">
        <v>144</v>
      </c>
      <c r="J32" s="13" t="s">
        <v>145</v>
      </c>
      <c r="K32" s="13" t="s">
        <v>146</v>
      </c>
      <c r="L32" s="13" t="s">
        <v>147</v>
      </c>
    </row>
    <row r="33" spans="2:12" x14ac:dyDescent="0.25">
      <c r="B33" s="9">
        <v>1995</v>
      </c>
      <c r="C33" s="69">
        <f>'Import '!B2/'Exp Mundiales'!B2</f>
        <v>2.3356176927369663E-4</v>
      </c>
      <c r="D33" s="69">
        <f>'Import '!C2/'Exp Mundiales'!C2</f>
        <v>2.0602969498268299E-4</v>
      </c>
      <c r="E33" s="69">
        <f>'Import '!D2/'Exp Mundiales'!D2</f>
        <v>1.0086288708650767E-5</v>
      </c>
      <c r="F33" s="69">
        <f>'Import '!E2/'Exp Mundiales'!E2</f>
        <v>5.2434122473879721E-6</v>
      </c>
      <c r="G33" s="69">
        <f>'Import '!F2/'Exp Mundiales'!F2</f>
        <v>2.1420005689305792E-5</v>
      </c>
      <c r="H33" s="69">
        <f>'Import '!G2/'Exp Mundiales'!G2</f>
        <v>2.4200914654529517E-5</v>
      </c>
      <c r="I33" s="69">
        <f>'Import '!H2/'Exp Mundiales'!H2</f>
        <v>5.7938655510233842E-5</v>
      </c>
      <c r="J33" s="69">
        <f>'Import '!I2/'Exp Mundiales'!I2</f>
        <v>3.9596277895182199E-5</v>
      </c>
      <c r="K33" s="69">
        <f>'Import '!J2/'Exp Mundiales'!J2</f>
        <v>2.1183724879585044E-4</v>
      </c>
      <c r="L33" s="69">
        <f>'Import '!K2/'Exp Mundiales'!K2</f>
        <v>1.1596018045732581E-4</v>
      </c>
    </row>
    <row r="34" spans="2:12" x14ac:dyDescent="0.25">
      <c r="B34" s="9">
        <v>1996</v>
      </c>
      <c r="C34" s="69">
        <f>'Import '!B3/'Exp Mundiales'!B3</f>
        <v>2.9232823080342348E-4</v>
      </c>
      <c r="D34" s="69">
        <f>'Import '!C3/'Exp Mundiales'!C3</f>
        <v>2.0190627278537948E-4</v>
      </c>
      <c r="E34" s="69">
        <f>'Import '!D3/'Exp Mundiales'!D3</f>
        <v>1.6145777384484315E-5</v>
      </c>
      <c r="F34" s="69">
        <f>'Import '!E3/'Exp Mundiales'!E3</f>
        <v>4.6329501508237905E-6</v>
      </c>
      <c r="G34" s="69">
        <f>'Import '!F3/'Exp Mundiales'!F3</f>
        <v>1.4839366435744235E-5</v>
      </c>
      <c r="H34" s="69">
        <f>'Import '!G3/'Exp Mundiales'!G3</f>
        <v>7.8830592393941947E-6</v>
      </c>
      <c r="I34" s="69">
        <f>'Import '!H3/'Exp Mundiales'!H3</f>
        <v>3.558089698266962E-5</v>
      </c>
      <c r="J34" s="69">
        <f>'Import '!I3/'Exp Mundiales'!I3</f>
        <v>3.7669623445423624E-5</v>
      </c>
      <c r="K34" s="69">
        <f>'Import '!J3/'Exp Mundiales'!J3</f>
        <v>1.1219100171025056E-4</v>
      </c>
      <c r="L34" s="69">
        <f>'Import '!K3/'Exp Mundiales'!K3</f>
        <v>1.4919037959802275E-4</v>
      </c>
    </row>
    <row r="35" spans="2:12" x14ac:dyDescent="0.25">
      <c r="B35" s="9">
        <v>1997</v>
      </c>
      <c r="C35" s="69">
        <f>'Import '!B4/'Exp Mundiales'!B4</f>
        <v>2.5313607272617344E-4</v>
      </c>
      <c r="D35" s="69">
        <f>'Import '!C4/'Exp Mundiales'!C4</f>
        <v>2.0659956844970798E-4</v>
      </c>
      <c r="E35" s="69">
        <f>'Import '!D4/'Exp Mundiales'!D4</f>
        <v>2.0030158435149216E-5</v>
      </c>
      <c r="F35" s="69">
        <f>'Import '!E4/'Exp Mundiales'!E4</f>
        <v>7.5304040870805105E-6</v>
      </c>
      <c r="G35" s="69">
        <f>'Import '!F4/'Exp Mundiales'!F4</f>
        <v>2.0740197113252964E-5</v>
      </c>
      <c r="H35" s="69">
        <f>'Import '!G4/'Exp Mundiales'!G4</f>
        <v>3.1005003221654096E-5</v>
      </c>
      <c r="I35" s="69">
        <f>'Import '!H4/'Exp Mundiales'!H4</f>
        <v>4.65834509242543E-5</v>
      </c>
      <c r="J35" s="69">
        <f>'Import '!I4/'Exp Mundiales'!I4</f>
        <v>3.8548841464040168E-5</v>
      </c>
      <c r="K35" s="69">
        <f>'Import '!J4/'Exp Mundiales'!J4</f>
        <v>7.7999593937115062E-5</v>
      </c>
      <c r="L35" s="69">
        <f>'Import '!K4/'Exp Mundiales'!K4</f>
        <v>7.7592755743836189E-5</v>
      </c>
    </row>
    <row r="36" spans="2:12" x14ac:dyDescent="0.25">
      <c r="B36" s="9">
        <v>1998</v>
      </c>
      <c r="C36" s="69">
        <f>'Import '!B5/'Exp Mundiales'!B5</f>
        <v>2.9347403006181513E-4</v>
      </c>
      <c r="D36" s="69">
        <f>'Import '!C5/'Exp Mundiales'!C5</f>
        <v>1.8601973026654799E-4</v>
      </c>
      <c r="E36" s="69">
        <f>'Import '!D5/'Exp Mundiales'!D5</f>
        <v>2.5329044116734375E-5</v>
      </c>
      <c r="F36" s="69">
        <f>'Import '!E5/'Exp Mundiales'!E5</f>
        <v>8.0449422980343969E-6</v>
      </c>
      <c r="G36" s="69">
        <f>'Import '!F5/'Exp Mundiales'!F5</f>
        <v>1.9439106664410304E-5</v>
      </c>
      <c r="H36" s="69">
        <f>'Import '!G5/'Exp Mundiales'!G5</f>
        <v>2.3436503020649816E-5</v>
      </c>
      <c r="I36" s="69">
        <f>'Import '!H5/'Exp Mundiales'!H5</f>
        <v>3.7044278883221935E-5</v>
      </c>
      <c r="J36" s="69">
        <f>'Import '!I5/'Exp Mundiales'!I5</f>
        <v>3.1709080917787056E-5</v>
      </c>
      <c r="K36" s="69">
        <f>'Import '!J5/'Exp Mundiales'!J5</f>
        <v>1.8317015081921763E-4</v>
      </c>
      <c r="L36" s="69">
        <f>'Import '!K5/'Exp Mundiales'!K5</f>
        <v>3.1243243165663473E-5</v>
      </c>
    </row>
    <row r="37" spans="2:12" x14ac:dyDescent="0.25">
      <c r="B37" s="9">
        <v>1999</v>
      </c>
      <c r="C37" s="69">
        <f>'Import '!B6/'Exp Mundiales'!B6</f>
        <v>1.5600000734517725E-4</v>
      </c>
      <c r="D37" s="69">
        <f>'Import '!C6/'Exp Mundiales'!C6</f>
        <v>1.4182051195265431E-4</v>
      </c>
      <c r="E37" s="69">
        <f>'Import '!D6/'Exp Mundiales'!D6</f>
        <v>1.4807148309535838E-5</v>
      </c>
      <c r="F37" s="69">
        <f>'Import '!E6/'Exp Mundiales'!E6</f>
        <v>5.2513564415506604E-6</v>
      </c>
      <c r="G37" s="69">
        <f>'Import '!F6/'Exp Mundiales'!F6</f>
        <v>1.6159545104839643E-5</v>
      </c>
      <c r="H37" s="69">
        <f>'Import '!G6/'Exp Mundiales'!G6</f>
        <v>3.5507509181548944E-6</v>
      </c>
      <c r="I37" s="69">
        <f>'Import '!H6/'Exp Mundiales'!H6</f>
        <v>3.3505819883101879E-5</v>
      </c>
      <c r="J37" s="69">
        <f>'Import '!I6/'Exp Mundiales'!I6</f>
        <v>2.5713203820023873E-5</v>
      </c>
      <c r="K37" s="69">
        <f>'Import '!J6/'Exp Mundiales'!J6</f>
        <v>3.5782860357994284E-5</v>
      </c>
      <c r="L37" s="69">
        <f>'Import '!K6/'Exp Mundiales'!K6</f>
        <v>1.6964390903651505E-5</v>
      </c>
    </row>
    <row r="38" spans="2:12" x14ac:dyDescent="0.25">
      <c r="B38" s="9">
        <v>2000</v>
      </c>
      <c r="C38" s="69">
        <f>'Import '!B7/'Exp Mundiales'!B7</f>
        <v>1.426364177548626E-4</v>
      </c>
      <c r="D38" s="69">
        <f>'Import '!C7/'Exp Mundiales'!C7</f>
        <v>1.5764675380256857E-4</v>
      </c>
      <c r="E38" s="69">
        <f>'Import '!D7/'Exp Mundiales'!D7</f>
        <v>1.0261566575564575E-5</v>
      </c>
      <c r="F38" s="69">
        <f>'Import '!E7/'Exp Mundiales'!E7</f>
        <v>7.424903470131805E-6</v>
      </c>
      <c r="G38" s="69">
        <f>'Import '!F7/'Exp Mundiales'!F7</f>
        <v>1.6746670194913833E-5</v>
      </c>
      <c r="H38" s="69">
        <f>'Import '!G7/'Exp Mundiales'!G7</f>
        <v>6.2738852315392505E-6</v>
      </c>
      <c r="I38" s="69">
        <f>'Import '!H7/'Exp Mundiales'!H7</f>
        <v>3.7636204411518782E-5</v>
      </c>
      <c r="J38" s="69">
        <f>'Import '!I7/'Exp Mundiales'!I7</f>
        <v>2.5489202532957584E-5</v>
      </c>
      <c r="K38" s="69">
        <f>'Import '!J7/'Exp Mundiales'!J7</f>
        <v>3.0382125718203586E-5</v>
      </c>
      <c r="L38" s="69">
        <f>'Import '!K7/'Exp Mundiales'!K7</f>
        <v>2.659313508284505E-5</v>
      </c>
    </row>
    <row r="39" spans="2:12" x14ac:dyDescent="0.25">
      <c r="B39" s="9">
        <v>2001</v>
      </c>
      <c r="C39" s="69">
        <f>'Import '!B8/'Exp Mundiales'!B8</f>
        <v>1.8973275465834663E-4</v>
      </c>
      <c r="D39" s="69">
        <f>'Import '!C8/'Exp Mundiales'!C8</f>
        <v>1.3708665240074724E-4</v>
      </c>
      <c r="E39" s="69">
        <f>'Import '!D8/'Exp Mundiales'!D8</f>
        <v>1.2737322702925923E-5</v>
      </c>
      <c r="F39" s="69">
        <f>'Import '!E8/'Exp Mundiales'!E8</f>
        <v>8.6709267484082677E-6</v>
      </c>
      <c r="G39" s="69">
        <f>'Import '!F8/'Exp Mundiales'!F8</f>
        <v>1.4450035538378E-5</v>
      </c>
      <c r="H39" s="69">
        <f>'Import '!G8/'Exp Mundiales'!G8</f>
        <v>4.7707935877114228E-6</v>
      </c>
      <c r="I39" s="69">
        <f>'Import '!H8/'Exp Mundiales'!H8</f>
        <v>4.7115777079223226E-5</v>
      </c>
      <c r="J39" s="69">
        <f>'Import '!I8/'Exp Mundiales'!I8</f>
        <v>2.530807598152428E-5</v>
      </c>
      <c r="K39" s="69">
        <f>'Import '!J8/'Exp Mundiales'!J8</f>
        <v>4.1951611466040052E-5</v>
      </c>
      <c r="L39" s="69">
        <f>'Import '!K8/'Exp Mundiales'!K8</f>
        <v>6.9421599492991095E-5</v>
      </c>
    </row>
    <row r="40" spans="2:12" x14ac:dyDescent="0.25">
      <c r="B40" s="9">
        <v>2002</v>
      </c>
      <c r="C40" s="69">
        <f>'Import '!B9/'Exp Mundiales'!B9</f>
        <v>1.6195549534026276E-4</v>
      </c>
      <c r="D40" s="69">
        <f>'Import '!C9/'Exp Mundiales'!C9</f>
        <v>1.1605185323374953E-4</v>
      </c>
      <c r="E40" s="69">
        <f>'Import '!D9/'Exp Mundiales'!D9</f>
        <v>8.4302726901498734E-6</v>
      </c>
      <c r="F40" s="69">
        <f>'Import '!E9/'Exp Mundiales'!E9</f>
        <v>4.8081368778933017E-6</v>
      </c>
      <c r="G40" s="69">
        <f>'Import '!F9/'Exp Mundiales'!F9</f>
        <v>9.1631466760613708E-6</v>
      </c>
      <c r="H40" s="69">
        <f>'Import '!G9/'Exp Mundiales'!G9</f>
        <v>7.6044641752631926E-6</v>
      </c>
      <c r="I40" s="69">
        <f>'Import '!H9/'Exp Mundiales'!H9</f>
        <v>3.3599228707536059E-5</v>
      </c>
      <c r="J40" s="69">
        <f>'Import '!I9/'Exp Mundiales'!I9</f>
        <v>3.0297373065222819E-5</v>
      </c>
      <c r="K40" s="69">
        <f>'Import '!J9/'Exp Mundiales'!J9</f>
        <v>1.3907786980934131E-5</v>
      </c>
      <c r="L40" s="69">
        <f>'Import '!K9/'Exp Mundiales'!K9</f>
        <v>2.4960972341093978E-5</v>
      </c>
    </row>
    <row r="41" spans="2:12" x14ac:dyDescent="0.25">
      <c r="B41" s="9">
        <v>2003</v>
      </c>
      <c r="C41" s="69">
        <f>'Import '!B10/'Exp Mundiales'!B10</f>
        <v>1.0392104990668226E-4</v>
      </c>
      <c r="D41" s="69">
        <f>'Import '!C10/'Exp Mundiales'!C10</f>
        <v>1.0287413541714305E-4</v>
      </c>
      <c r="E41" s="69">
        <f>'Import '!D10/'Exp Mundiales'!D10</f>
        <v>8.8261257303462036E-6</v>
      </c>
      <c r="F41" s="69">
        <f>'Import '!E10/'Exp Mundiales'!E10</f>
        <v>3.8350810812150661E-6</v>
      </c>
      <c r="G41" s="69">
        <f>'Import '!F10/'Exp Mundiales'!F10</f>
        <v>8.982945749363421E-6</v>
      </c>
      <c r="H41" s="69">
        <f>'Import '!G10/'Exp Mundiales'!G10</f>
        <v>1.557074719249301E-5</v>
      </c>
      <c r="I41" s="69">
        <f>'Import '!H10/'Exp Mundiales'!H10</f>
        <v>4.3749139208705074E-5</v>
      </c>
      <c r="J41" s="69">
        <f>'Import '!I10/'Exp Mundiales'!I10</f>
        <v>6.8869080880253416E-5</v>
      </c>
      <c r="K41" s="69">
        <f>'Import '!J10/'Exp Mundiales'!J10</f>
        <v>1.2394791259159365E-5</v>
      </c>
      <c r="L41" s="69">
        <f>'Import '!K10/'Exp Mundiales'!K10</f>
        <v>4.213652381714325E-5</v>
      </c>
    </row>
    <row r="42" spans="2:12" x14ac:dyDescent="0.25">
      <c r="B42" s="9">
        <v>2004</v>
      </c>
      <c r="C42" s="69">
        <f>'Import '!B11/'Exp Mundiales'!B11</f>
        <v>1.3537579561679621E-4</v>
      </c>
      <c r="D42" s="69">
        <f>'Import '!C11/'Exp Mundiales'!C11</f>
        <v>1.0375074432531265E-4</v>
      </c>
      <c r="E42" s="69">
        <f>'Import '!D11/'Exp Mundiales'!D11</f>
        <v>1.5524111542719389E-5</v>
      </c>
      <c r="F42" s="69">
        <f>'Import '!E11/'Exp Mundiales'!E11</f>
        <v>1.1104062576731617E-5</v>
      </c>
      <c r="G42" s="69">
        <f>'Import '!F11/'Exp Mundiales'!F11</f>
        <v>7.7432249711063821E-6</v>
      </c>
      <c r="H42" s="69">
        <f>'Import '!G11/'Exp Mundiales'!G11</f>
        <v>2.5881783268561957E-5</v>
      </c>
      <c r="I42" s="69">
        <f>'Import '!H11/'Exp Mundiales'!H11</f>
        <v>5.100008896148345E-5</v>
      </c>
      <c r="J42" s="69">
        <f>'Import '!I11/'Exp Mundiales'!I11</f>
        <v>2.2424500597776516E-5</v>
      </c>
      <c r="K42" s="69">
        <f>'Import '!J11/'Exp Mundiales'!J11</f>
        <v>1.53961841204449E-5</v>
      </c>
      <c r="L42" s="69">
        <f>'Import '!K11/'Exp Mundiales'!K11</f>
        <v>2.6582883102156828E-5</v>
      </c>
    </row>
    <row r="43" spans="2:12" x14ac:dyDescent="0.25">
      <c r="B43" s="9">
        <v>2005</v>
      </c>
      <c r="C43" s="69">
        <f>'Import '!B12/'Exp Mundiales'!B12</f>
        <v>7.695219496468672E-5</v>
      </c>
      <c r="D43" s="69">
        <f>'Import '!C12/'Exp Mundiales'!C12</f>
        <v>1.0458846592826154E-4</v>
      </c>
      <c r="E43" s="69">
        <f>'Import '!D12/'Exp Mundiales'!D12</f>
        <v>7.408273035906911E-6</v>
      </c>
      <c r="F43" s="69">
        <f>'Import '!E12/'Exp Mundiales'!E12</f>
        <v>1.1262189837746238E-5</v>
      </c>
      <c r="G43" s="69">
        <f>'Import '!F12/'Exp Mundiales'!F12</f>
        <v>9.2802939569966304E-6</v>
      </c>
      <c r="H43" s="69">
        <f>'Import '!G12/'Exp Mundiales'!G12</f>
        <v>4.5963439760289023E-5</v>
      </c>
      <c r="I43" s="69">
        <f>'Import '!H12/'Exp Mundiales'!H12</f>
        <v>7.1457945014420874E-5</v>
      </c>
      <c r="J43" s="69">
        <f>'Import '!I12/'Exp Mundiales'!I12</f>
        <v>3.2541761158682286E-5</v>
      </c>
      <c r="K43" s="69">
        <f>'Import '!J12/'Exp Mundiales'!J12</f>
        <v>1.1250417954704699E-5</v>
      </c>
      <c r="L43" s="69">
        <f>'Import '!K12/'Exp Mundiales'!K12</f>
        <v>2.0801523297378445E-5</v>
      </c>
    </row>
    <row r="44" spans="2:12" x14ac:dyDescent="0.25">
      <c r="B44" s="9">
        <v>2006</v>
      </c>
      <c r="C44" s="69">
        <f>'Import '!B13/'Exp Mundiales'!B13</f>
        <v>7.8338524745283163E-5</v>
      </c>
      <c r="D44" s="69">
        <f>'Import '!C13/'Exp Mundiales'!C13</f>
        <v>9.6093198740433009E-5</v>
      </c>
      <c r="E44" s="69">
        <f>'Import '!D13/'Exp Mundiales'!D13</f>
        <v>2.1810857017247177E-5</v>
      </c>
      <c r="F44" s="69">
        <f>'Import '!E13/'Exp Mundiales'!E13</f>
        <v>7.5952290110745991E-6</v>
      </c>
      <c r="G44" s="69">
        <f>'Import '!F13/'Exp Mundiales'!F13</f>
        <v>9.8612671600613457E-6</v>
      </c>
      <c r="H44" s="69">
        <f>'Import '!G13/'Exp Mundiales'!G13</f>
        <v>6.4141795145773587E-5</v>
      </c>
      <c r="I44" s="69">
        <f>'Import '!H13/'Exp Mundiales'!H13</f>
        <v>6.5257710388724505E-5</v>
      </c>
      <c r="J44" s="69">
        <f>'Import '!I13/'Exp Mundiales'!I13</f>
        <v>3.2063382914538945E-5</v>
      </c>
      <c r="K44" s="69">
        <f>'Import '!J13/'Exp Mundiales'!J13</f>
        <v>1.3207499618457418E-5</v>
      </c>
      <c r="L44" s="69">
        <f>'Import '!K13/'Exp Mundiales'!K13</f>
        <v>5.0226096123836406E-5</v>
      </c>
    </row>
    <row r="45" spans="2:12" x14ac:dyDescent="0.25">
      <c r="B45" s="9">
        <v>2007</v>
      </c>
      <c r="C45" s="69">
        <f>'Import '!B14/'Exp Mundiales'!B14</f>
        <v>9.2046110962393062E-5</v>
      </c>
      <c r="D45" s="69">
        <f>'Import '!C14/'Exp Mundiales'!C14</f>
        <v>9.4290471642524196E-5</v>
      </c>
      <c r="E45" s="69">
        <f>'Import '!D14/'Exp Mundiales'!D14</f>
        <v>1.0215099578534794E-5</v>
      </c>
      <c r="F45" s="69">
        <f>'Import '!E14/'Exp Mundiales'!E14</f>
        <v>8.9025268493710896E-6</v>
      </c>
      <c r="G45" s="69">
        <f>'Import '!F14/'Exp Mundiales'!F14</f>
        <v>1.189582341840464E-5</v>
      </c>
      <c r="H45" s="69">
        <f>'Import '!G14/'Exp Mundiales'!G14</f>
        <v>5.7084369679284598E-5</v>
      </c>
      <c r="I45" s="69">
        <f>'Import '!H14/'Exp Mundiales'!H14</f>
        <v>5.9421977816390871E-5</v>
      </c>
      <c r="J45" s="69">
        <f>'Import '!I14/'Exp Mundiales'!I14</f>
        <v>3.9977639679275892E-5</v>
      </c>
      <c r="K45" s="69">
        <f>'Import '!J14/'Exp Mundiales'!J14</f>
        <v>1.7502769554584187E-5</v>
      </c>
      <c r="L45" s="69">
        <f>'Import '!K14/'Exp Mundiales'!K14</f>
        <v>1.0012348808031135E-4</v>
      </c>
    </row>
    <row r="46" spans="2:12" x14ac:dyDescent="0.25">
      <c r="B46" s="9">
        <v>2008</v>
      </c>
      <c r="C46" s="69">
        <f>'Import '!B15/'Exp Mundiales'!B15</f>
        <v>7.1556048637922226E-5</v>
      </c>
      <c r="D46" s="69">
        <f>'Import '!C15/'Exp Mundiales'!C15</f>
        <v>9.4622088178270068E-5</v>
      </c>
      <c r="E46" s="69">
        <f>'Import '!D15/'Exp Mundiales'!D15</f>
        <v>3.8421678057067163E-5</v>
      </c>
      <c r="F46" s="69">
        <f>'Import '!E15/'Exp Mundiales'!E15</f>
        <v>5.5999370447992566E-6</v>
      </c>
      <c r="G46" s="69">
        <f>'Import '!F15/'Exp Mundiales'!F15</f>
        <v>1.5514847845706065E-5</v>
      </c>
      <c r="H46" s="69">
        <f>'Import '!G15/'Exp Mundiales'!G15</f>
        <v>6.8557422765738705E-5</v>
      </c>
      <c r="I46" s="69">
        <f>'Import '!H15/'Exp Mundiales'!H15</f>
        <v>9.8636954059143329E-5</v>
      </c>
      <c r="J46" s="69">
        <f>'Import '!I15/'Exp Mundiales'!I15</f>
        <v>4.7717770112801353E-5</v>
      </c>
      <c r="K46" s="69">
        <f>'Import '!J15/'Exp Mundiales'!J15</f>
        <v>1.9563205191165171E-5</v>
      </c>
      <c r="L46" s="69">
        <f>'Import '!K15/'Exp Mundiales'!K15</f>
        <v>5.8193959732316571E-5</v>
      </c>
    </row>
    <row r="47" spans="2:12" x14ac:dyDescent="0.25">
      <c r="B47" s="9">
        <v>2009</v>
      </c>
      <c r="C47" s="69">
        <f>'Import '!B16/'Exp Mundiales'!B16</f>
        <v>1.0499595997876803E-4</v>
      </c>
      <c r="D47" s="69">
        <f>'Import '!C16/'Exp Mundiales'!C16</f>
        <v>7.6106637346093917E-5</v>
      </c>
      <c r="E47" s="69">
        <f>'Import '!D16/'Exp Mundiales'!D16</f>
        <v>2.5491216422933299E-5</v>
      </c>
      <c r="F47" s="69">
        <f>'Import '!E16/'Exp Mundiales'!E16</f>
        <v>5.5672959710735732E-6</v>
      </c>
      <c r="G47" s="69">
        <f>'Import '!F16/'Exp Mundiales'!F16</f>
        <v>1.5860114765235327E-5</v>
      </c>
      <c r="H47" s="69">
        <f>'Import '!G16/'Exp Mundiales'!G16</f>
        <v>8.1341493937177989E-5</v>
      </c>
      <c r="I47" s="69">
        <f>'Import '!H16/'Exp Mundiales'!H16</f>
        <v>6.9284951141810843E-5</v>
      </c>
      <c r="J47" s="69">
        <f>'Import '!I16/'Exp Mundiales'!I16</f>
        <v>7.9227388508883639E-5</v>
      </c>
      <c r="K47" s="69">
        <f>'Import '!J16/'Exp Mundiales'!J16</f>
        <v>1.0117827936661458E-5</v>
      </c>
      <c r="L47" s="69">
        <f>'Import '!K16/'Exp Mundiales'!K16</f>
        <v>7.2574394659778856E-5</v>
      </c>
    </row>
    <row r="48" spans="2:12" x14ac:dyDescent="0.25">
      <c r="B48" s="9">
        <v>2010</v>
      </c>
      <c r="C48" s="69">
        <f>'Import '!B17/'Exp Mundiales'!B17</f>
        <v>1.0422655455137165E-4</v>
      </c>
      <c r="D48" s="69">
        <f>'Import '!C17/'Exp Mundiales'!C17</f>
        <v>1.0002106665625792E-4</v>
      </c>
      <c r="E48" s="69">
        <f>'Import '!D17/'Exp Mundiales'!D17</f>
        <v>1.7147385869875644E-5</v>
      </c>
      <c r="F48" s="69">
        <f>'Import '!E17/'Exp Mundiales'!E17</f>
        <v>7.5893369871518238E-6</v>
      </c>
      <c r="G48" s="69">
        <f>'Import '!F17/'Exp Mundiales'!F17</f>
        <v>2.5988970199627189E-5</v>
      </c>
      <c r="H48" s="69">
        <f>'Import '!G17/'Exp Mundiales'!G17</f>
        <v>2.5402397991012605E-5</v>
      </c>
      <c r="I48" s="69">
        <f>'Import '!H17/'Exp Mundiales'!H17</f>
        <v>9.7899313378239203E-5</v>
      </c>
      <c r="J48" s="69">
        <f>'Import '!I17/'Exp Mundiales'!I17</f>
        <v>6.009927491428608E-5</v>
      </c>
      <c r="K48" s="69">
        <f>'Import '!J17/'Exp Mundiales'!J17</f>
        <v>9.3357465503502353E-6</v>
      </c>
      <c r="L48" s="69">
        <f>'Import '!K17/'Exp Mundiales'!K17</f>
        <v>1.2307867941939375E-4</v>
      </c>
    </row>
    <row r="49" spans="2:19" x14ac:dyDescent="0.25">
      <c r="B49" s="9">
        <v>2011</v>
      </c>
      <c r="C49" s="69">
        <f>'Import '!B18/'Exp Mundiales'!B18</f>
        <v>9.5407336338831301E-5</v>
      </c>
      <c r="D49" s="69">
        <f>'Import '!C18/'Exp Mundiales'!C18</f>
        <v>9.1910314746059449E-5</v>
      </c>
      <c r="E49" s="69">
        <f>'Import '!D18/'Exp Mundiales'!D18</f>
        <v>1.7578621193865305E-5</v>
      </c>
      <c r="F49" s="69">
        <f>'Import '!E18/'Exp Mundiales'!E18</f>
        <v>6.2927206502517247E-6</v>
      </c>
      <c r="G49" s="69">
        <f>'Import '!F18/'Exp Mundiales'!F18</f>
        <v>2.1349615314378444E-5</v>
      </c>
      <c r="H49" s="69">
        <f>'Import '!G18/'Exp Mundiales'!G18</f>
        <v>3.6769542845440989E-5</v>
      </c>
      <c r="I49" s="69">
        <f>'Import '!H18/'Exp Mundiales'!H18</f>
        <v>1.0087078043030174E-4</v>
      </c>
      <c r="J49" s="69">
        <f>'Import '!I18/'Exp Mundiales'!I18</f>
        <v>7.9303996279475256E-5</v>
      </c>
      <c r="K49" s="69">
        <f>'Import '!J18/'Exp Mundiales'!J18</f>
        <v>1.1095416962956148E-5</v>
      </c>
      <c r="L49" s="69">
        <f>'Import '!K18/'Exp Mundiales'!K18</f>
        <v>4.9293927079239661E-5</v>
      </c>
    </row>
    <row r="50" spans="2:19" x14ac:dyDescent="0.25">
      <c r="B50" s="9">
        <v>2012</v>
      </c>
      <c r="C50" s="69">
        <f>'Import '!B19/'Exp Mundiales'!B19</f>
        <v>1.090979310357338E-4</v>
      </c>
      <c r="D50" s="69">
        <f>'Import '!C19/'Exp Mundiales'!C19</f>
        <v>9.0888045262061502E-5</v>
      </c>
      <c r="E50" s="69">
        <f>'Import '!D19/'Exp Mundiales'!D19</f>
        <v>1.0053554316476291E-5</v>
      </c>
      <c r="F50" s="69">
        <f>'Import '!E19/'Exp Mundiales'!E19</f>
        <v>5.7583513680497619E-6</v>
      </c>
      <c r="G50" s="69">
        <f>'Import '!F19/'Exp Mundiales'!F19</f>
        <v>2.4989135969788343E-5</v>
      </c>
      <c r="H50" s="69">
        <f>'Import '!G19/'Exp Mundiales'!G19</f>
        <v>7.9526531748661797E-5</v>
      </c>
      <c r="I50" s="69">
        <f>'Import '!H19/'Exp Mundiales'!H19</f>
        <v>1.1117176192061797E-4</v>
      </c>
      <c r="J50" s="69">
        <f>'Import '!I19/'Exp Mundiales'!I19</f>
        <v>8.0061712749850166E-5</v>
      </c>
      <c r="K50" s="69">
        <f>'Import '!J19/'Exp Mundiales'!J19</f>
        <v>1.3571854482728104E-5</v>
      </c>
      <c r="L50" s="69">
        <f>'Import '!K19/'Exp Mundiales'!K19</f>
        <v>1.1223734198326591E-4</v>
      </c>
    </row>
    <row r="51" spans="2:19" x14ac:dyDescent="0.25">
      <c r="B51" s="9">
        <v>2013</v>
      </c>
      <c r="C51" s="69">
        <f>'Import '!B20/'Exp Mundiales'!B20</f>
        <v>9.540154521395702E-5</v>
      </c>
      <c r="D51" s="69">
        <f>'Import '!C20/'Exp Mundiales'!C20</f>
        <v>8.7894272269949434E-5</v>
      </c>
      <c r="E51" s="69">
        <f>'Import '!D20/'Exp Mundiales'!D20</f>
        <v>8.3347155451860931E-6</v>
      </c>
      <c r="F51" s="69">
        <f>'Import '!E20/'Exp Mundiales'!E20</f>
        <v>4.6792487717450629E-6</v>
      </c>
      <c r="G51" s="69">
        <f>'Import '!F20/'Exp Mundiales'!F20</f>
        <v>2.017875974819775E-5</v>
      </c>
      <c r="H51" s="69">
        <f>'Import '!G20/'Exp Mundiales'!G20</f>
        <v>5.4010082878203188E-5</v>
      </c>
      <c r="I51" s="69">
        <f>'Import '!H20/'Exp Mundiales'!H20</f>
        <v>9.2167515580976039E-5</v>
      </c>
      <c r="J51" s="69">
        <f>'Import '!I20/'Exp Mundiales'!I20</f>
        <v>5.6738417580477193E-5</v>
      </c>
      <c r="K51" s="69">
        <f>'Import '!J20/'Exp Mundiales'!J20</f>
        <v>1.1374288622883553E-5</v>
      </c>
      <c r="L51" s="69">
        <f>'Import '!K20/'Exp Mundiales'!K20</f>
        <v>1.4826277929568522E-4</v>
      </c>
    </row>
    <row r="52" spans="2:19" x14ac:dyDescent="0.25">
      <c r="B52" s="9">
        <v>2014</v>
      </c>
      <c r="C52" s="69">
        <f>'Import '!B21/'Exp Mundiales'!B21</f>
        <v>1.3535858107174042E-4</v>
      </c>
      <c r="D52" s="69">
        <f>'Import '!C21/'Exp Mundiales'!C21</f>
        <v>7.7664729307452761E-5</v>
      </c>
      <c r="E52" s="69">
        <f>'Import '!D21/'Exp Mundiales'!D21</f>
        <v>1.4414952821793902E-5</v>
      </c>
      <c r="F52" s="69">
        <f>'Import '!E21/'Exp Mundiales'!E21</f>
        <v>5.2208247941629378E-6</v>
      </c>
      <c r="G52" s="69">
        <f>'Import '!F21/'Exp Mundiales'!F21</f>
        <v>1.651948585791073E-5</v>
      </c>
      <c r="H52" s="69">
        <f>'Import '!G21/'Exp Mundiales'!G21</f>
        <v>3.7593748695647658E-5</v>
      </c>
      <c r="I52" s="69">
        <f>'Import '!H21/'Exp Mundiales'!H21</f>
        <v>1.023759018621802E-4</v>
      </c>
      <c r="J52" s="69">
        <f>'Import '!I21/'Exp Mundiales'!I21</f>
        <v>8.1838920684528722E-5</v>
      </c>
      <c r="K52" s="69">
        <f>'Import '!J21/'Exp Mundiales'!J21</f>
        <v>1.1621559692469702E-5</v>
      </c>
      <c r="L52" s="69">
        <f>'Import '!K21/'Exp Mundiales'!K21</f>
        <v>1.1864433008528922E-4</v>
      </c>
    </row>
    <row r="53" spans="2:19" x14ac:dyDescent="0.25">
      <c r="B53" s="10">
        <v>2015</v>
      </c>
      <c r="C53" s="69">
        <f>'Import '!B22/'Exp Mundiales'!B22</f>
        <v>1.4774365039124177E-4</v>
      </c>
      <c r="D53" s="69">
        <f>'Import '!C22/'Exp Mundiales'!C22</f>
        <v>7.9317148971543556E-5</v>
      </c>
      <c r="E53" s="69">
        <f>'Import '!D22/'Exp Mundiales'!D22</f>
        <v>1.1552241515721172E-5</v>
      </c>
      <c r="F53" s="69">
        <f>'Import '!E22/'Exp Mundiales'!E22</f>
        <v>3.6379160192811761E-6</v>
      </c>
      <c r="G53" s="69">
        <f>'Import '!F22/'Exp Mundiales'!F22</f>
        <v>1.7381548933957539E-5</v>
      </c>
      <c r="H53" s="69">
        <f>'Import '!G22/'Exp Mundiales'!G22</f>
        <v>1.5541630459577518E-5</v>
      </c>
      <c r="I53" s="69">
        <f>'Import '!H22/'Exp Mundiales'!H22</f>
        <v>1.3450113618716642E-4</v>
      </c>
      <c r="J53" s="69">
        <f>'Import '!I22/'Exp Mundiales'!I22</f>
        <v>4.2283193269103929E-5</v>
      </c>
      <c r="K53" s="69">
        <f>'Import '!J22/'Exp Mundiales'!J22</f>
        <v>1.1902073429066964E-5</v>
      </c>
      <c r="L53" s="69">
        <f>'Import '!K22/'Exp Mundiales'!K22</f>
        <v>8.0608792231793688E-5</v>
      </c>
    </row>
    <row r="54" spans="2:19" x14ac:dyDescent="0.25">
      <c r="B54" t="s">
        <v>38</v>
      </c>
    </row>
    <row r="56" spans="2:19" x14ac:dyDescent="0.25">
      <c r="B56" s="7"/>
    </row>
    <row r="58" spans="2:19" ht="15.75" x14ac:dyDescent="0.25">
      <c r="B58" s="113" t="s">
        <v>330</v>
      </c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N58" s="7" t="s">
        <v>32</v>
      </c>
      <c r="Q58" s="1"/>
      <c r="R58" t="s">
        <v>3</v>
      </c>
      <c r="S58" s="7" t="s">
        <v>33</v>
      </c>
    </row>
    <row r="59" spans="2:19" ht="75" x14ac:dyDescent="0.25">
      <c r="B59" s="11" t="s">
        <v>0</v>
      </c>
      <c r="C59" s="13" t="s">
        <v>157</v>
      </c>
      <c r="D59" s="13" t="s">
        <v>148</v>
      </c>
      <c r="E59" s="13" t="s">
        <v>149</v>
      </c>
      <c r="F59" s="13" t="s">
        <v>150</v>
      </c>
      <c r="G59" s="13" t="s">
        <v>151</v>
      </c>
      <c r="H59" s="13" t="s">
        <v>152</v>
      </c>
      <c r="I59" s="13" t="s">
        <v>153</v>
      </c>
      <c r="J59" s="13" t="s">
        <v>154</v>
      </c>
      <c r="K59" s="75" t="s">
        <v>155</v>
      </c>
      <c r="L59" s="75" t="s">
        <v>156</v>
      </c>
    </row>
    <row r="60" spans="2:19" x14ac:dyDescent="0.25">
      <c r="B60" s="9">
        <v>1995</v>
      </c>
      <c r="C60" s="8">
        <f>'Apertura '!B109/'Exp Mundiales'!B2</f>
        <v>4.3061309200232242E-4</v>
      </c>
      <c r="D60" s="8">
        <f>'Apertura '!C109/'Exp Mundiales'!C2</f>
        <v>2.117404682791127E-4</v>
      </c>
      <c r="E60" s="8">
        <f>'Apertura '!D109/'Exp Mundiales'!D2</f>
        <v>4.5955208006523067E-5</v>
      </c>
      <c r="F60" s="8">
        <f>'Apertura '!E109/'Exp Mundiales'!E2</f>
        <v>1.7683837900350855E-5</v>
      </c>
      <c r="G60" s="8">
        <f>'Apertura '!F109/'Exp Mundiales'!F2</f>
        <v>2.2611484629034529E-5</v>
      </c>
      <c r="H60" s="8">
        <f>'Apertura '!G109/'Exp Mundiales'!G2</f>
        <v>2.4523947483413066E-5</v>
      </c>
      <c r="I60" s="8">
        <f>'Apertura '!H109/'Exp Mundiales'!H2</f>
        <v>6.1636419227612197E-5</v>
      </c>
      <c r="J60" s="8">
        <f>'Apertura '!I109/'Exp Mundiales'!I2</f>
        <v>4.1733811049034033E-5</v>
      </c>
      <c r="K60" s="8">
        <f>'Apertura '!J109/'Exp Mundiales'!J2</f>
        <v>2.1287526350589461E-4</v>
      </c>
      <c r="L60" s="8" t="e">
        <f>'Apertura '!K109/'Exp Mundiales'!K2</f>
        <v>#VALUE!</v>
      </c>
    </row>
    <row r="61" spans="2:19" x14ac:dyDescent="0.25">
      <c r="B61" s="9">
        <v>1996</v>
      </c>
      <c r="C61" s="8">
        <f>'Apertura '!B110/'Exp Mundiales'!B3</f>
        <v>4.028609418379175E-4</v>
      </c>
      <c r="D61" s="8">
        <f>'Apertura '!C110/'Exp Mundiales'!C3</f>
        <v>2.3935438179385399E-4</v>
      </c>
      <c r="E61" s="8">
        <f>'Apertura '!D110/'Exp Mundiales'!D3</f>
        <v>1.6952847515398674E-5</v>
      </c>
      <c r="F61" s="8">
        <f>'Apertura '!E110/'Exp Mundiales'!E3</f>
        <v>1.5161671112723502E-5</v>
      </c>
      <c r="G61" s="8">
        <f>'Apertura '!F110/'Exp Mundiales'!F3</f>
        <v>1.638980383777703E-5</v>
      </c>
      <c r="H61" s="8">
        <f>'Apertura '!G110/'Exp Mundiales'!G3</f>
        <v>7.9399215022051339E-6</v>
      </c>
      <c r="I61" s="8">
        <f>'Apertura '!H110/'Exp Mundiales'!H3</f>
        <v>3.986140615926003E-5</v>
      </c>
      <c r="J61" s="8">
        <f>'Apertura '!I110/'Exp Mundiales'!I3</f>
        <v>3.8999172255936583E-5</v>
      </c>
      <c r="K61" s="8">
        <f>'Apertura '!J110/'Exp Mundiales'!J3</f>
        <v>1.1296290633651842E-4</v>
      </c>
      <c r="L61" s="8" t="e">
        <f>'Apertura '!K110/'Exp Mundiales'!K3</f>
        <v>#VALUE!</v>
      </c>
    </row>
    <row r="62" spans="2:19" x14ac:dyDescent="0.25">
      <c r="B62" s="9">
        <v>1997</v>
      </c>
      <c r="C62" s="8">
        <f>'Apertura '!B111/'Exp Mundiales'!B4</f>
        <v>4.1655972802748107E-4</v>
      </c>
      <c r="D62" s="8">
        <f>'Apertura '!C111/'Exp Mundiales'!C4</f>
        <v>2.2025093979371321E-4</v>
      </c>
      <c r="E62" s="8">
        <f>'Apertura '!D111/'Exp Mundiales'!D4</f>
        <v>2.3097846602663078E-5</v>
      </c>
      <c r="F62" s="8">
        <f>'Apertura '!E111/'Exp Mundiales'!E4</f>
        <v>1.8081835775953689E-5</v>
      </c>
      <c r="G62" s="8">
        <f>'Apertura '!F111/'Exp Mundiales'!F4</f>
        <v>2.1840613180296297E-5</v>
      </c>
      <c r="H62" s="8">
        <f>'Apertura '!G111/'Exp Mundiales'!G4</f>
        <v>3.1052853787429299E-5</v>
      </c>
      <c r="I62" s="8">
        <f>'Apertura '!H111/'Exp Mundiales'!H4</f>
        <v>5.5820041200236451E-5</v>
      </c>
      <c r="J62" s="8">
        <f>'Apertura '!I111/'Exp Mundiales'!I4</f>
        <v>3.978034139431641E-5</v>
      </c>
      <c r="K62" s="8">
        <f>'Apertura '!J111/'Exp Mundiales'!J4</f>
        <v>7.8010142447092337E-5</v>
      </c>
      <c r="L62" s="8" t="e">
        <f>'Apertura '!K111/'Exp Mundiales'!K4</f>
        <v>#VALUE!</v>
      </c>
    </row>
    <row r="63" spans="2:19" x14ac:dyDescent="0.25">
      <c r="B63" s="9">
        <v>1998</v>
      </c>
      <c r="C63" s="8">
        <f>'Apertura '!B112/'Exp Mundiales'!B5</f>
        <v>4.7622495080737475E-4</v>
      </c>
      <c r="D63" s="8">
        <f>'Apertura '!C112/'Exp Mundiales'!C5</f>
        <v>1.9906306623627967E-4</v>
      </c>
      <c r="E63" s="8">
        <f>'Apertura '!D112/'Exp Mundiales'!D5</f>
        <v>3.8213377001519516E-5</v>
      </c>
      <c r="F63" s="8">
        <f>'Apertura '!E112/'Exp Mundiales'!E5</f>
        <v>2.0162299233350275E-5</v>
      </c>
      <c r="G63" s="8">
        <f>'Apertura '!F112/'Exp Mundiales'!F5</f>
        <v>2.2651850002062612E-5</v>
      </c>
      <c r="H63" s="8" t="e">
        <f>'Apertura '!G112/'Exp Mundiales'!G5</f>
        <v>#VALUE!</v>
      </c>
      <c r="I63" s="8">
        <f>'Apertura '!H112/'Exp Mundiales'!H5</f>
        <v>4.4623970372855029E-5</v>
      </c>
      <c r="J63" s="8">
        <f>'Apertura '!I112/'Exp Mundiales'!I5</f>
        <v>3.2974629783220582E-5</v>
      </c>
      <c r="K63" s="8">
        <f>'Apertura '!J112/'Exp Mundiales'!J5</f>
        <v>1.8321428570430108E-4</v>
      </c>
      <c r="L63" s="8">
        <f>'Apertura '!K112/'Exp Mundiales'!K5</f>
        <v>3.1264887700365137E-5</v>
      </c>
    </row>
    <row r="64" spans="2:19" x14ac:dyDescent="0.25">
      <c r="B64" s="9">
        <v>1999</v>
      </c>
      <c r="C64" s="8">
        <f>'Apertura '!B113/'Exp Mundiales'!B6</f>
        <v>3.0997200125221783E-4</v>
      </c>
      <c r="D64" s="8">
        <f>'Apertura '!C113/'Exp Mundiales'!C6</f>
        <v>1.4351521704241695E-4</v>
      </c>
      <c r="E64" s="8">
        <f>'Apertura '!D113/'Exp Mundiales'!D6</f>
        <v>1.7455787044162825E-5</v>
      </c>
      <c r="F64" s="8">
        <f>'Apertura '!E113/'Exp Mundiales'!E6</f>
        <v>1.4578170574916955E-5</v>
      </c>
      <c r="G64" s="8">
        <f>'Apertura '!F113/'Exp Mundiales'!F6</f>
        <v>1.8370194428632877E-5</v>
      </c>
      <c r="H64" s="8">
        <f>'Apertura '!G113/'Exp Mundiales'!G6</f>
        <v>4.1371760783099173E-6</v>
      </c>
      <c r="I64" s="8">
        <f>'Apertura '!H113/'Exp Mundiales'!H6</f>
        <v>4.1662610401768622E-5</v>
      </c>
      <c r="J64" s="8">
        <f>'Apertura '!I113/'Exp Mundiales'!I6</f>
        <v>2.673571728666495E-5</v>
      </c>
      <c r="K64" s="8">
        <f>'Apertura '!J113/'Exp Mundiales'!J6</f>
        <v>3.5945060943982007E-5</v>
      </c>
      <c r="L64" s="8">
        <f>'Apertura '!K113/'Exp Mundiales'!K6</f>
        <v>1.7012036658015798E-5</v>
      </c>
      <c r="M64" s="23"/>
    </row>
    <row r="65" spans="2:12" x14ac:dyDescent="0.25">
      <c r="B65" s="9">
        <v>2000</v>
      </c>
      <c r="C65" s="8">
        <f>'Apertura '!B114/'Exp Mundiales'!B7</f>
        <v>2.6957398620083508E-4</v>
      </c>
      <c r="D65" s="8">
        <f>'Apertura '!C114/'Exp Mundiales'!C7</f>
        <v>2.0234028277511619E-4</v>
      </c>
      <c r="E65" s="8">
        <f>'Apertura '!D114/'Exp Mundiales'!D7</f>
        <v>1.522651272799486E-5</v>
      </c>
      <c r="F65" s="8">
        <f>'Apertura '!E114/'Exp Mundiales'!E7</f>
        <v>2.0772061112503028E-5</v>
      </c>
      <c r="G65" s="8">
        <f>'Apertura '!F114/'Exp Mundiales'!F7</f>
        <v>1.9016623179995433E-5</v>
      </c>
      <c r="H65" s="8">
        <f>'Apertura '!G114/'Exp Mundiales'!G7</f>
        <v>6.2831143862449241E-6</v>
      </c>
      <c r="I65" s="8">
        <f>'Apertura '!H114/'Exp Mundiales'!H7</f>
        <v>5.0398861170599465E-5</v>
      </c>
      <c r="J65" s="8">
        <f>'Apertura '!I114/'Exp Mundiales'!I7</f>
        <v>2.8038959956046018E-5</v>
      </c>
      <c r="K65" s="8">
        <f>'Apertura '!J114/'Exp Mundiales'!J7</f>
        <v>3.0478494499069414E-5</v>
      </c>
      <c r="L65" s="8">
        <f>'Apertura '!K114/'Exp Mundiales'!K7</f>
        <v>2.9000475810237924E-5</v>
      </c>
    </row>
    <row r="66" spans="2:12" x14ac:dyDescent="0.25">
      <c r="B66" s="9">
        <v>2001</v>
      </c>
      <c r="C66" s="8">
        <f>'Apertura '!B115/'Exp Mundiales'!B8</f>
        <v>3.3338242807438737E-4</v>
      </c>
      <c r="D66" s="8">
        <f>'Apertura '!C115/'Exp Mundiales'!C8</f>
        <v>1.4495998126128683E-4</v>
      </c>
      <c r="E66" s="8">
        <f>'Apertura '!D115/'Exp Mundiales'!D8</f>
        <v>1.7115932001419103E-5</v>
      </c>
      <c r="F66" s="8">
        <f>'Apertura '!E115/'Exp Mundiales'!E8</f>
        <v>2.6472198384425769E-5</v>
      </c>
      <c r="G66" s="8">
        <f>'Apertura '!F115/'Exp Mundiales'!F8</f>
        <v>1.8654287677062166E-5</v>
      </c>
      <c r="H66" s="8">
        <f>'Apertura '!G115/'Exp Mundiales'!G8</f>
        <v>4.8284789374769377E-6</v>
      </c>
      <c r="I66" s="8">
        <f>'Apertura '!H115/'Exp Mundiales'!H8</f>
        <v>5.5971907531393679E-5</v>
      </c>
      <c r="J66" s="8">
        <f>'Apertura '!I115/'Exp Mundiales'!I8</f>
        <v>2.6564611268949928E-5</v>
      </c>
      <c r="K66" s="8">
        <f>'Apertura '!J115/'Exp Mundiales'!J8</f>
        <v>4.1994547202228609E-5</v>
      </c>
      <c r="L66" s="8">
        <f>'Apertura '!K115/'Exp Mundiales'!K8</f>
        <v>6.9455649088791618E-5</v>
      </c>
    </row>
    <row r="67" spans="2:12" x14ac:dyDescent="0.25">
      <c r="B67" s="9">
        <v>2002</v>
      </c>
      <c r="C67" s="8">
        <f>'Apertura '!B116/'Exp Mundiales'!B9</f>
        <v>3.2196215778880174E-4</v>
      </c>
      <c r="D67" s="8">
        <f>'Apertura '!C116/'Exp Mundiales'!C9</f>
        <v>1.2669501987449701E-4</v>
      </c>
      <c r="E67" s="8">
        <f>'Apertura '!D116/'Exp Mundiales'!D9</f>
        <v>1.6143019316657128E-5</v>
      </c>
      <c r="F67" s="8">
        <f>'Apertura '!E116/'Exp Mundiales'!E9</f>
        <v>2.3033068098901278E-5</v>
      </c>
      <c r="G67" s="8">
        <f>'Apertura '!F116/'Exp Mundiales'!F9</f>
        <v>1.2664376429152475E-5</v>
      </c>
      <c r="H67" s="8">
        <f>'Apertura '!G116/'Exp Mundiales'!G9</f>
        <v>7.7016846185865815E-6</v>
      </c>
      <c r="I67" s="8">
        <f>'Apertura '!H116/'Exp Mundiales'!H9</f>
        <v>4.083689348694519E-5</v>
      </c>
      <c r="J67" s="8">
        <f>'Apertura '!I116/'Exp Mundiales'!I9</f>
        <v>3.2229793228985588E-5</v>
      </c>
      <c r="K67" s="8">
        <f>'Apertura '!J116/'Exp Mundiales'!J9</f>
        <v>1.4480376840402963E-5</v>
      </c>
      <c r="L67" s="8">
        <f>'Apertura '!K116/'Exp Mundiales'!K9</f>
        <v>2.5416694918283201E-5</v>
      </c>
    </row>
    <row r="68" spans="2:12" x14ac:dyDescent="0.25">
      <c r="B68" s="9">
        <v>2003</v>
      </c>
      <c r="C68" s="8">
        <f>'Apertura '!B117/'Exp Mundiales'!B10</f>
        <v>2.3193777646092766E-4</v>
      </c>
      <c r="D68" s="8">
        <f>'Apertura '!C117/'Exp Mundiales'!C10</f>
        <v>1.4349114856899588E-4</v>
      </c>
      <c r="E68" s="8">
        <f>'Apertura '!D117/'Exp Mundiales'!D10</f>
        <v>1.4166217315848881E-5</v>
      </c>
      <c r="F68" s="8">
        <f>'Apertura '!E117/'Exp Mundiales'!E10</f>
        <v>2.018997933262886E-5</v>
      </c>
      <c r="G68" s="8">
        <f>'Apertura '!F117/'Exp Mundiales'!F10</f>
        <v>1.340143818484416E-5</v>
      </c>
      <c r="H68" s="8">
        <f>'Apertura '!G117/'Exp Mundiales'!G10</f>
        <v>1.5742349394650764E-5</v>
      </c>
      <c r="I68" s="8">
        <f>'Apertura '!H117/'Exp Mundiales'!H10</f>
        <v>5.2900860758308107E-5</v>
      </c>
      <c r="J68" s="8">
        <f>'Apertura '!I117/'Exp Mundiales'!I10</f>
        <v>7.0903324818292525E-5</v>
      </c>
      <c r="K68" s="8">
        <f>'Apertura '!J117/'Exp Mundiales'!J10</f>
        <v>1.3427816328190689E-5</v>
      </c>
      <c r="L68" s="8">
        <f>'Apertura '!K117/'Exp Mundiales'!K10</f>
        <v>4.3063785780030559E-5</v>
      </c>
    </row>
    <row r="69" spans="2:12" x14ac:dyDescent="0.25">
      <c r="B69" s="9">
        <v>2004</v>
      </c>
      <c r="C69" s="8">
        <f>'Apertura '!B118/'Exp Mundiales'!B11</f>
        <v>2.2678003671656105E-4</v>
      </c>
      <c r="D69" s="8">
        <f>'Apertura '!C118/'Exp Mundiales'!C11</f>
        <v>1.1977413774759002E-4</v>
      </c>
      <c r="E69" s="8">
        <f>'Apertura '!D118/'Exp Mundiales'!D11</f>
        <v>1.9040817884213627E-5</v>
      </c>
      <c r="F69" s="8">
        <f>'Apertura '!E118/'Exp Mundiales'!E11</f>
        <v>2.8817829435481136E-5</v>
      </c>
      <c r="G69" s="8">
        <f>'Apertura '!F118/'Exp Mundiales'!F11</f>
        <v>1.2027305504157583E-5</v>
      </c>
      <c r="H69" s="8">
        <f>'Apertura '!G118/'Exp Mundiales'!G11</f>
        <v>2.5935891872030318E-5</v>
      </c>
      <c r="I69" s="8">
        <f>'Apertura '!H118/'Exp Mundiales'!H11</f>
        <v>5.4545519479724062E-5</v>
      </c>
      <c r="J69" s="8">
        <f>'Apertura '!I118/'Exp Mundiales'!I11</f>
        <v>2.5496373669953088E-5</v>
      </c>
      <c r="K69" s="8">
        <f>'Apertura '!J118/'Exp Mundiales'!J11</f>
        <v>1.6230316893144028E-5</v>
      </c>
      <c r="L69" s="8">
        <f>'Apertura '!K118/'Exp Mundiales'!K11</f>
        <v>2.9697439349482373E-5</v>
      </c>
    </row>
    <row r="70" spans="2:12" x14ac:dyDescent="0.25">
      <c r="B70" s="9">
        <v>2005</v>
      </c>
      <c r="C70" s="8">
        <f>'Apertura '!B119/'Exp Mundiales'!B12</f>
        <v>2.0966766191823723E-4</v>
      </c>
      <c r="D70" s="8">
        <f>'Apertura '!C119/'Exp Mundiales'!C12</f>
        <v>1.1864016867299238E-4</v>
      </c>
      <c r="E70" s="8">
        <f>'Apertura '!D119/'Exp Mundiales'!D12</f>
        <v>4.7809935702085939E-5</v>
      </c>
      <c r="F70" s="8">
        <f>'Apertura '!E119/'Exp Mundiales'!E12</f>
        <v>2.9372660381672719E-5</v>
      </c>
      <c r="G70" s="8">
        <f>'Apertura '!F119/'Exp Mundiales'!F12</f>
        <v>1.3359079567689186E-5</v>
      </c>
      <c r="H70" s="8">
        <f>'Apertura '!G119/'Exp Mundiales'!G12</f>
        <v>4.6076534849085584E-5</v>
      </c>
      <c r="I70" s="8">
        <f>'Apertura '!H119/'Exp Mundiales'!H12</f>
        <v>7.6034639303539968E-5</v>
      </c>
      <c r="J70" s="8">
        <f>'Apertura '!I119/'Exp Mundiales'!I12</f>
        <v>3.585471489278703E-5</v>
      </c>
      <c r="K70" s="8">
        <f>'Apertura '!J119/'Exp Mundiales'!J12</f>
        <v>1.1837453325427146E-5</v>
      </c>
      <c r="L70" s="8">
        <f>'Apertura '!K119/'Exp Mundiales'!K12</f>
        <v>2.281590606300502E-5</v>
      </c>
    </row>
    <row r="71" spans="2:12" x14ac:dyDescent="0.25">
      <c r="B71" s="9">
        <v>2006</v>
      </c>
      <c r="C71" s="8">
        <f>'Apertura '!B120/'Exp Mundiales'!B13</f>
        <v>1.7568780655975751E-4</v>
      </c>
      <c r="D71" s="8">
        <f>'Apertura '!C120/'Exp Mundiales'!C13</f>
        <v>1.3518818515313309E-4</v>
      </c>
      <c r="E71" s="8">
        <f>'Apertura '!D120/'Exp Mundiales'!D13</f>
        <v>3.809314852204065E-5</v>
      </c>
      <c r="F71" s="8">
        <f>'Apertura '!E120/'Exp Mundiales'!E13</f>
        <v>2.1587574954583752E-5</v>
      </c>
      <c r="G71" s="8">
        <f>'Apertura '!F120/'Exp Mundiales'!F13</f>
        <v>1.2621011661828411E-5</v>
      </c>
      <c r="H71" s="8">
        <f>'Apertura '!G120/'Exp Mundiales'!G13</f>
        <v>6.4272281951362184E-5</v>
      </c>
      <c r="I71" s="8">
        <f>'Apertura '!H120/'Exp Mundiales'!H13</f>
        <v>7.0940072221400865E-5</v>
      </c>
      <c r="J71" s="8">
        <f>'Apertura '!I120/'Exp Mundiales'!I13</f>
        <v>3.5556550673343279E-5</v>
      </c>
      <c r="K71" s="8">
        <f>'Apertura '!J120/'Exp Mundiales'!J13</f>
        <v>1.3574198113854507E-5</v>
      </c>
      <c r="L71" s="8">
        <f>'Apertura '!K120/'Exp Mundiales'!K13</f>
        <v>5.5258054622607678E-5</v>
      </c>
    </row>
    <row r="72" spans="2:12" x14ac:dyDescent="0.25">
      <c r="B72" s="9">
        <v>2007</v>
      </c>
      <c r="C72" s="8">
        <f>'Apertura '!B121/'Exp Mundiales'!B14</f>
        <v>1.7741725347660955E-4</v>
      </c>
      <c r="D72" s="8">
        <f>'Apertura '!C121/'Exp Mundiales'!C14</f>
        <v>1.1351348059397841E-4</v>
      </c>
      <c r="E72" s="8">
        <f>'Apertura '!D121/'Exp Mundiales'!D14</f>
        <v>2.6860604983556917E-5</v>
      </c>
      <c r="F72" s="8">
        <f>'Apertura '!E121/'Exp Mundiales'!E14</f>
        <v>2.1411010916394652E-5</v>
      </c>
      <c r="G72" s="8">
        <f>'Apertura '!F121/'Exp Mundiales'!F14</f>
        <v>1.3341611887037291E-5</v>
      </c>
      <c r="H72" s="8">
        <f>'Apertura '!G121/'Exp Mundiales'!G14</f>
        <v>5.7119487427024314E-5</v>
      </c>
      <c r="I72" s="8">
        <f>'Apertura '!H121/'Exp Mundiales'!H14</f>
        <v>6.3724363635720427E-5</v>
      </c>
      <c r="J72" s="8">
        <f>'Apertura '!I121/'Exp Mundiales'!I14</f>
        <v>4.2388253998487927E-5</v>
      </c>
      <c r="K72" s="8">
        <f>'Apertura '!J121/'Exp Mundiales'!J14</f>
        <v>1.7836157527532393E-5</v>
      </c>
      <c r="L72" s="8">
        <f>'Apertura '!K121/'Exp Mundiales'!K14</f>
        <v>1.0331796445902692E-4</v>
      </c>
    </row>
    <row r="73" spans="2:12" x14ac:dyDescent="0.25">
      <c r="B73" s="9">
        <v>2008</v>
      </c>
      <c r="C73" s="8">
        <f>'Apertura '!B122/'Exp Mundiales'!B15</f>
        <v>1.6352208929978058E-4</v>
      </c>
      <c r="D73" s="8">
        <f>'Apertura '!C122/'Exp Mundiales'!C15</f>
        <v>9.9665325226582917E-5</v>
      </c>
      <c r="E73" s="8">
        <f>'Apertura '!D122/'Exp Mundiales'!D15</f>
        <v>4.588809742606499E-5</v>
      </c>
      <c r="F73" s="8">
        <f>'Apertura '!E122/'Exp Mundiales'!E15</f>
        <v>1.5325574336887273E-5</v>
      </c>
      <c r="G73" s="8">
        <f>'Apertura '!F122/'Exp Mundiales'!F15</f>
        <v>1.7045754177275959E-5</v>
      </c>
      <c r="H73" s="8">
        <f>'Apertura '!G122/'Exp Mundiales'!G15</f>
        <v>6.8613117719680522E-5</v>
      </c>
      <c r="I73" s="8">
        <f>'Apertura '!H122/'Exp Mundiales'!H15</f>
        <v>1.0399695919326633E-4</v>
      </c>
      <c r="J73" s="8">
        <f>'Apertura '!I122/'Exp Mundiales'!I15</f>
        <v>5.0129235049778808E-5</v>
      </c>
      <c r="K73" s="8">
        <f>'Apertura '!J122/'Exp Mundiales'!J15</f>
        <v>1.9727177351412615E-5</v>
      </c>
      <c r="L73" s="8">
        <f>'Apertura '!K122/'Exp Mundiales'!K15</f>
        <v>6.01231659874565E-5</v>
      </c>
    </row>
    <row r="74" spans="2:12" x14ac:dyDescent="0.25">
      <c r="B74" s="9">
        <v>2009</v>
      </c>
      <c r="C74" s="8">
        <f>'Apertura '!B123/'Exp Mundiales'!B16</f>
        <v>2.5407695919388572E-4</v>
      </c>
      <c r="D74" s="8">
        <f>'Apertura '!C123/'Exp Mundiales'!C16</f>
        <v>1.0693129854059083E-4</v>
      </c>
      <c r="E74" s="8">
        <f>'Apertura '!D123/'Exp Mundiales'!D16</f>
        <v>3.3705926679126815E-5</v>
      </c>
      <c r="F74" s="8">
        <f>'Apertura '!E123/'Exp Mundiales'!E16</f>
        <v>1.4482481374865825E-5</v>
      </c>
      <c r="G74" s="8">
        <f>'Apertura '!F123/'Exp Mundiales'!F16</f>
        <v>1.9535034170361587E-5</v>
      </c>
      <c r="H74" s="8">
        <f>'Apertura '!G123/'Exp Mundiales'!G16</f>
        <v>8.1420779632469955E-5</v>
      </c>
      <c r="I74" s="8">
        <f>'Apertura '!H123/'Exp Mundiales'!H16</f>
        <v>7.8571809050485939E-5</v>
      </c>
      <c r="J74" s="8">
        <f>'Apertura '!I123/'Exp Mundiales'!I16</f>
        <v>8.2336003719482166E-5</v>
      </c>
      <c r="K74" s="8">
        <f>'Apertura '!J123/'Exp Mundiales'!J16</f>
        <v>1.0437784131823488E-5</v>
      </c>
      <c r="L74" s="8">
        <f>'Apertura '!K123/'Exp Mundiales'!K16</f>
        <v>8.2184943307534933E-5</v>
      </c>
    </row>
    <row r="75" spans="2:12" x14ac:dyDescent="0.25">
      <c r="B75" s="9">
        <v>2010</v>
      </c>
      <c r="C75" s="8">
        <f>'Apertura '!B124/'Exp Mundiales'!B17</f>
        <v>2.7377880701168612E-4</v>
      </c>
      <c r="D75" s="8">
        <f>'Apertura '!C124/'Exp Mundiales'!C17</f>
        <v>1.1869165840149559E-4</v>
      </c>
      <c r="E75" s="8">
        <f>'Apertura '!D124/'Exp Mundiales'!D17</f>
        <v>3.0758252261275344E-5</v>
      </c>
      <c r="F75" s="8">
        <f>'Apertura '!E124/'Exp Mundiales'!E17</f>
        <v>1.6305481757186258E-5</v>
      </c>
      <c r="G75" s="8">
        <f>'Apertura '!F124/'Exp Mundiales'!F17</f>
        <v>2.9874914140647621E-5</v>
      </c>
      <c r="H75" s="8">
        <f>'Apertura '!G124/'Exp Mundiales'!G17</f>
        <v>2.5418571369710489E-5</v>
      </c>
      <c r="I75" s="8">
        <f>'Apertura '!H124/'Exp Mundiales'!H17</f>
        <v>1.0349514307683084E-4</v>
      </c>
      <c r="J75" s="8">
        <f>'Apertura '!I124/'Exp Mundiales'!I17</f>
        <v>6.1929836420544665E-5</v>
      </c>
      <c r="K75" s="8">
        <f>'Apertura '!J124/'Exp Mundiales'!J17</f>
        <v>1.2993941721636987E-5</v>
      </c>
      <c r="L75" s="8">
        <f>'Apertura '!K124/'Exp Mundiales'!K17</f>
        <v>1.2646572815949196E-4</v>
      </c>
    </row>
    <row r="76" spans="2:12" x14ac:dyDescent="0.25">
      <c r="B76" s="9">
        <v>2011</v>
      </c>
      <c r="C76" s="8">
        <f>'Apertura '!B125/'Exp Mundiales'!B18</f>
        <v>2.3882854486886781E-4</v>
      </c>
      <c r="D76" s="8">
        <f>'Apertura '!C125/'Exp Mundiales'!C18</f>
        <v>1.2976685458943664E-4</v>
      </c>
      <c r="E76" s="8">
        <f>'Apertura '!D125/'Exp Mundiales'!D18</f>
        <v>3.3317042856713559E-5</v>
      </c>
      <c r="F76" s="8">
        <f>'Apertura '!E125/'Exp Mundiales'!E18</f>
        <v>1.4121595925468686E-5</v>
      </c>
      <c r="G76" s="8">
        <f>'Apertura '!F125/'Exp Mundiales'!F18</f>
        <v>2.5320645770195328E-5</v>
      </c>
      <c r="H76" s="8">
        <f>'Apertura '!G125/'Exp Mundiales'!G18</f>
        <v>3.6789242172625076E-5</v>
      </c>
      <c r="I76" s="8">
        <f>'Apertura '!H125/'Exp Mundiales'!H18</f>
        <v>1.0472010680371865E-4</v>
      </c>
      <c r="J76" s="8">
        <f>'Apertura '!I125/'Exp Mundiales'!I18</f>
        <v>8.1003914108697384E-5</v>
      </c>
      <c r="K76" s="8">
        <f>'Apertura '!J125/'Exp Mundiales'!J18</f>
        <v>1.1358549921347324E-5</v>
      </c>
      <c r="L76" s="8">
        <f>'Apertura '!K125/'Exp Mundiales'!K18</f>
        <v>5.2976144199508883E-5</v>
      </c>
    </row>
    <row r="77" spans="2:12" x14ac:dyDescent="0.25">
      <c r="B77" s="9">
        <v>2012</v>
      </c>
      <c r="C77" s="8">
        <f>'Apertura '!B126/'Exp Mundiales'!B19</f>
        <v>2.1712900656895617E-4</v>
      </c>
      <c r="D77" s="8">
        <f>'Apertura '!C126/'Exp Mundiales'!C19</f>
        <v>1.0654559399966351E-4</v>
      </c>
      <c r="E77" s="8">
        <f>'Apertura '!D126/'Exp Mundiales'!D19</f>
        <v>2.2700670040307366E-5</v>
      </c>
      <c r="F77" s="8">
        <f>'Apertura '!E126/'Exp Mundiales'!E19</f>
        <v>1.7209585407069643E-5</v>
      </c>
      <c r="G77" s="8">
        <f>'Apertura '!F126/'Exp Mundiales'!F19</f>
        <v>2.8631772053243016E-5</v>
      </c>
      <c r="H77" s="8">
        <f>'Apertura '!G126/'Exp Mundiales'!G19</f>
        <v>7.9601487663198383E-5</v>
      </c>
      <c r="I77" s="8">
        <f>'Apertura '!H126/'Exp Mundiales'!H19</f>
        <v>1.1568786188925699E-4</v>
      </c>
      <c r="J77" s="8">
        <f>'Apertura '!I126/'Exp Mundiales'!I19</f>
        <v>8.186260887914217E-5</v>
      </c>
      <c r="K77" s="8">
        <f>'Apertura '!J126/'Exp Mundiales'!J19</f>
        <v>1.3954314911604984E-5</v>
      </c>
      <c r="L77" s="8">
        <f>'Apertura '!K126/'Exp Mundiales'!K19</f>
        <v>1.1722939625159864E-4</v>
      </c>
    </row>
    <row r="78" spans="2:12" x14ac:dyDescent="0.25">
      <c r="B78" s="9">
        <v>2013</v>
      </c>
      <c r="C78" s="8">
        <f>'Apertura '!B127/'Exp Mundiales'!B20</f>
        <v>1.8448569077906862E-4</v>
      </c>
      <c r="D78" s="8">
        <f>'Apertura '!C127/'Exp Mundiales'!C20</f>
        <v>1.0858149257804373E-4</v>
      </c>
      <c r="E78" s="8">
        <f>'Apertura '!D127/'Exp Mundiales'!D20</f>
        <v>1.4407193243837764E-5</v>
      </c>
      <c r="F78" s="8">
        <f>'Apertura '!E127/'Exp Mundiales'!E20</f>
        <v>1.5638260218207684E-5</v>
      </c>
      <c r="G78" s="8">
        <f>'Apertura '!F127/'Exp Mundiales'!F20</f>
        <v>2.4070185881600231E-5</v>
      </c>
      <c r="H78" s="8" t="e">
        <f>'Apertura '!G127/'Exp Mundiales'!G20</f>
        <v>#VALUE!</v>
      </c>
      <c r="I78" s="8">
        <f>'Apertura '!H127/'Exp Mundiales'!H20</f>
        <v>9.8730193097827169E-5</v>
      </c>
      <c r="J78" s="8">
        <f>'Apertura '!I127/'Exp Mundiales'!I20</f>
        <v>5.818072088841104E-5</v>
      </c>
      <c r="K78" s="8">
        <f>'Apertura '!J127/'Exp Mundiales'!J20</f>
        <v>1.2176134589360187E-5</v>
      </c>
      <c r="L78" s="8">
        <f>'Apertura '!K127/'Exp Mundiales'!K20</f>
        <v>1.5231163751547802E-4</v>
      </c>
    </row>
    <row r="79" spans="2:12" x14ac:dyDescent="0.25">
      <c r="B79" s="9">
        <v>2014</v>
      </c>
      <c r="C79" s="8">
        <f>'Apertura '!B128/'Exp Mundiales'!B21</f>
        <v>3.0568872646324354E-4</v>
      </c>
      <c r="D79" s="8">
        <f>'Apertura '!C128/'Exp Mundiales'!C21</f>
        <v>8.5876140836031357E-5</v>
      </c>
      <c r="E79" s="8">
        <f>'Apertura '!D128/'Exp Mundiales'!D21</f>
        <v>3.0309352612263702E-5</v>
      </c>
      <c r="F79" s="8">
        <f>'Apertura '!E128/'Exp Mundiales'!E21</f>
        <v>1.3454361874544455E-5</v>
      </c>
      <c r="G79" s="8">
        <f>'Apertura '!F128/'Exp Mundiales'!F21</f>
        <v>1.9985634233306254E-5</v>
      </c>
      <c r="H79" s="8">
        <f>'Apertura '!G128/'Exp Mundiales'!G21</f>
        <v>3.7636924984275146E-5</v>
      </c>
      <c r="I79" s="8">
        <f>'Apertura '!H128/'Exp Mundiales'!H21</f>
        <v>1.0768233809872679E-4</v>
      </c>
      <c r="J79" s="8">
        <f>'Apertura '!I128/'Exp Mundiales'!I21</f>
        <v>8.381856731012107E-5</v>
      </c>
      <c r="K79" s="8">
        <f>'Apertura '!J128/'Exp Mundiales'!J21</f>
        <v>1.2172764265263251E-5</v>
      </c>
      <c r="L79" s="8">
        <f>'Apertura '!K128/'Exp Mundiales'!K21</f>
        <v>1.2567745179211737E-4</v>
      </c>
    </row>
    <row r="80" spans="2:12" x14ac:dyDescent="0.25">
      <c r="B80" s="10">
        <v>2015</v>
      </c>
      <c r="C80" s="8">
        <f>'Apertura '!B129/'Exp Mundiales'!B22</f>
        <v>2.9792159643263574E-4</v>
      </c>
      <c r="D80" s="8">
        <f>'Apertura '!C129/'Exp Mundiales'!C22</f>
        <v>8.8602680439666109E-5</v>
      </c>
      <c r="E80" s="8">
        <f>'Apertura '!D129/'Exp Mundiales'!D22</f>
        <v>1.99340592885572E-5</v>
      </c>
      <c r="F80" s="8">
        <f>'Apertura '!E129/'Exp Mundiales'!E22</f>
        <v>1.2356372170666462E-5</v>
      </c>
      <c r="G80" s="8">
        <f>'Apertura '!F129/'Exp Mundiales'!F22</f>
        <v>2.1584389737236775E-5</v>
      </c>
      <c r="H80" s="8">
        <f>'Apertura '!G129/'Exp Mundiales'!G22</f>
        <v>1.5599948233004121E-5</v>
      </c>
      <c r="I80" s="8">
        <f>'Apertura '!H129/'Exp Mundiales'!H22</f>
        <v>1.3998876254989512E-4</v>
      </c>
      <c r="J80" s="8">
        <f>'Apertura '!I129/'Exp Mundiales'!I22</f>
        <v>4.3744759781177555E-5</v>
      </c>
      <c r="K80" s="8">
        <f>'Apertura '!J129/'Exp Mundiales'!J22</f>
        <v>1.2590706327641957E-5</v>
      </c>
      <c r="L80" s="8">
        <f>'Apertura '!K129/'Exp Mundiales'!K22</f>
        <v>8.3633999140518697E-5</v>
      </c>
    </row>
    <row r="81" spans="2:5" x14ac:dyDescent="0.25">
      <c r="B81" t="s">
        <v>38</v>
      </c>
      <c r="C81" s="37"/>
      <c r="D81" s="6"/>
      <c r="E81" s="18"/>
    </row>
  </sheetData>
  <mergeCells count="3">
    <mergeCell ref="B4:L4"/>
    <mergeCell ref="B31:L31"/>
    <mergeCell ref="B58:L58"/>
  </mergeCells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O77"/>
  <sheetViews>
    <sheetView topLeftCell="A23" zoomScale="70" zoomScaleNormal="70" workbookViewId="0">
      <selection activeCell="B30" sqref="B30"/>
    </sheetView>
  </sheetViews>
  <sheetFormatPr baseColWidth="10" defaultRowHeight="15" x14ac:dyDescent="0.25"/>
  <cols>
    <col min="2" max="2" width="14.28515625" customWidth="1"/>
    <col min="3" max="3" width="13.85546875" customWidth="1"/>
    <col min="4" max="4" width="14.140625" customWidth="1"/>
    <col min="5" max="5" width="12.7109375" customWidth="1"/>
    <col min="6" max="6" width="14.7109375" customWidth="1"/>
    <col min="7" max="7" width="16.42578125" customWidth="1"/>
    <col min="8" max="8" width="14" customWidth="1"/>
    <col min="9" max="9" width="15.85546875" customWidth="1"/>
    <col min="10" max="10" width="15.5703125" customWidth="1"/>
    <col min="11" max="11" width="15.42578125" customWidth="1"/>
    <col min="12" max="21" width="30.7109375" bestFit="1" customWidth="1"/>
    <col min="23" max="23" width="22.140625" customWidth="1"/>
  </cols>
  <sheetData>
    <row r="3" spans="1:32" ht="15.75" x14ac:dyDescent="0.25">
      <c r="A3" s="113" t="s">
        <v>158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87"/>
    </row>
    <row r="4" spans="1:32" ht="131.25" customHeight="1" x14ac:dyDescent="0.25">
      <c r="A4" s="11" t="s">
        <v>0</v>
      </c>
      <c r="B4" s="12" t="s">
        <v>159</v>
      </c>
      <c r="C4" s="12" t="s">
        <v>160</v>
      </c>
      <c r="D4" s="12" t="s">
        <v>161</v>
      </c>
      <c r="E4" s="12" t="s">
        <v>162</v>
      </c>
      <c r="F4" s="12" t="s">
        <v>163</v>
      </c>
      <c r="G4" s="12" t="s">
        <v>164</v>
      </c>
      <c r="H4" s="12" t="s">
        <v>165</v>
      </c>
      <c r="I4" s="12" t="s">
        <v>166</v>
      </c>
      <c r="J4" s="12" t="s">
        <v>167</v>
      </c>
      <c r="K4" s="12" t="s">
        <v>168</v>
      </c>
      <c r="L4" s="13" t="s">
        <v>169</v>
      </c>
      <c r="M4" s="13" t="s">
        <v>170</v>
      </c>
      <c r="N4" s="13" t="s">
        <v>171</v>
      </c>
      <c r="O4" s="13" t="s">
        <v>172</v>
      </c>
      <c r="P4" s="13" t="s">
        <v>173</v>
      </c>
      <c r="Q4" s="13" t="s">
        <v>174</v>
      </c>
      <c r="R4" s="13" t="s">
        <v>175</v>
      </c>
      <c r="S4" s="13" t="s">
        <v>176</v>
      </c>
      <c r="T4" s="13" t="s">
        <v>177</v>
      </c>
      <c r="U4" s="13" t="s">
        <v>178</v>
      </c>
    </row>
    <row r="5" spans="1:32" x14ac:dyDescent="0.25">
      <c r="A5" s="9">
        <v>1995</v>
      </c>
      <c r="B5" s="47">
        <f>'Balanza c '!B2</f>
        <v>-25611.013999999996</v>
      </c>
      <c r="C5" s="47">
        <f>'Balanza c '!C2</f>
        <v>-82718.722999999998</v>
      </c>
      <c r="D5" s="47">
        <f>'Balanza c '!D2</f>
        <v>9774.1209999999992</v>
      </c>
      <c r="E5" s="47">
        <f>'Balanza c '!E2</f>
        <v>2707.9409999999998</v>
      </c>
      <c r="F5" s="47">
        <f>'Balanza c '!F2</f>
        <v>-9445.7260000000006</v>
      </c>
      <c r="G5" s="47">
        <f>'Balanza c '!G2</f>
        <v>-10235.621999999999</v>
      </c>
      <c r="H5" s="47">
        <f>'Balanza c '!H2</f>
        <v>-21640.432999999997</v>
      </c>
      <c r="I5" s="47">
        <f>'Balanza c '!I2</f>
        <v>-29304.516000000003</v>
      </c>
      <c r="J5" s="47">
        <f>'Balanza c '!J2</f>
        <v>-153868.06</v>
      </c>
      <c r="K5" s="47" t="e">
        <f>'Balanza c '!K2</f>
        <v>#VALUE!</v>
      </c>
      <c r="L5" s="90">
        <f>(Tabla1910111331[[#This Row],[Total Balanza Comercial de Colombia (1)]])/('Exp de Col al Mundo'!B2+'Imp a Col del Mundo'!B2)</f>
        <v>-3.5964550629515933E-3</v>
      </c>
      <c r="M5" s="89">
        <f>(Tabla1910111331[[#This Row],[Total Balanza Comercial de Colombia (2)]])/('Exp de Col al Mundo'!C2+'Imp a Col del Mundo'!C2)</f>
        <v>-5.3130407063420537E-2</v>
      </c>
      <c r="N5" s="89">
        <f>(Tabla1910111331[[#This Row],[Total Balanza Comercial de Colombia (3)]])/('Exp de Col al Mundo'!D2+'Imp a Col del Mundo'!D2)</f>
        <v>3.8706232099688185E-3</v>
      </c>
      <c r="O5" s="90">
        <f>(Tabla1910111331[[#This Row],[Total Balanza Comercial de Colombia (4)]])/('Exp de Col al Mundo'!E2+'Imp a Col del Mundo'!E2)</f>
        <v>1.8332679679177505E-3</v>
      </c>
      <c r="P5" s="89">
        <f>(Tabla1910111331[[#This Row],[Total Balanza Comercial de Colombia (5)]])/('Exp de Col al Mundo'!F2+'Imp a Col del Mundo'!F2)</f>
        <v>-6.3266645186863526E-3</v>
      </c>
      <c r="Q5" s="89">
        <f>(Tabla1910111331[[#This Row],[Total Balanza Comercial de Colombia (6)]])/('Exp de Col al Mundo'!G2+'Imp a Col del Mundo'!G2)</f>
        <v>-8.62888635924405E-3</v>
      </c>
      <c r="R5" s="89">
        <f>(Tabla1910111331[[#This Row],[Total Balanza Comercial de Colombia (7)]])/('Exp de Col al Mundo'!H2+'Imp a Col del Mundo'!H2)</f>
        <v>-8.1411615917778724E-3</v>
      </c>
      <c r="S5" s="89">
        <f>(Tabla1910111331[[#This Row],[Total Balanza Comercial de Colombia (8)]])/('Exp de Col al Mundo'!I2+'Imp a Col del Mundo'!I2)</f>
        <v>-1.1639914822204748E-2</v>
      </c>
      <c r="T5" s="89">
        <f>(Tabla1910111331[[#This Row],[Total Balanza Comercial de Colombia (9)]])/('Exp de Col al Mundo'!J2+'Imp a Col del Mundo'!J2)</f>
        <v>-9.0976271930849034E-2</v>
      </c>
      <c r="U5" s="89" t="e">
        <f>(Tabla1910111331[[#This Row],[Total Balanza Comercial de Colombia (10)]])/('Exp de Col al Mundo'!K2+'Imp a Col del Mundo'!K2)</f>
        <v>#VALUE!</v>
      </c>
      <c r="W5" s="7" t="s">
        <v>42</v>
      </c>
      <c r="AA5" s="40" t="s">
        <v>43</v>
      </c>
    </row>
    <row r="6" spans="1:32" x14ac:dyDescent="0.25">
      <c r="A6" s="9">
        <v>1996</v>
      </c>
      <c r="B6" s="47">
        <f>'Balanza c '!B3</f>
        <v>-140483.92300000001</v>
      </c>
      <c r="C6" s="47">
        <f>'Balanza c '!C3</f>
        <v>-67150.930000000008</v>
      </c>
      <c r="D6" s="47">
        <f>'Balanza c '!D3</f>
        <v>-6198.9219999999996</v>
      </c>
      <c r="E6" s="47">
        <f>'Balanza c '!E3</f>
        <v>2308.3610000000003</v>
      </c>
      <c r="F6" s="47">
        <f>'Balanza c '!F3</f>
        <v>-6276.9989999999998</v>
      </c>
      <c r="G6" s="47">
        <f>'Balanza c '!G3</f>
        <v>-3542.1559999999999</v>
      </c>
      <c r="H6" s="47">
        <f>'Balanza c '!H3</f>
        <v>-12446.391</v>
      </c>
      <c r="I6" s="47">
        <f>'Balanza c '!I3</f>
        <v>-29858.800999999999</v>
      </c>
      <c r="J6" s="47">
        <f>'Balanza c '!J3</f>
        <v>-85630.815000000002</v>
      </c>
      <c r="K6" s="47" t="e">
        <f>'Balanza c '!K3</f>
        <v>#VALUE!</v>
      </c>
      <c r="L6" s="90">
        <f>(Tabla1910111331[[#This Row],[Total Balanza Comercial de Colombia (1)]])/('Exp de Col al Mundo'!B3+'Imp a Col del Mundo'!B3)</f>
        <v>-1.7424363804753918E-2</v>
      </c>
      <c r="M6" s="89">
        <f>(Tabla1910111331[[#This Row],[Total Balanza Comercial de Colombia (2)]])/('Exp de Col al Mundo'!C3+'Imp a Col del Mundo'!C3)</f>
        <v>-4.4291581469405879E-2</v>
      </c>
      <c r="N6" s="89">
        <f>(Tabla1910111331[[#This Row],[Total Balanza Comercial de Colombia (3)]])/('Exp de Col al Mundo'!D3+'Imp a Col del Mundo'!D3)</f>
        <v>-2.525855025652161E-3</v>
      </c>
      <c r="O6" s="90">
        <f>(Tabla1910111331[[#This Row],[Total Balanza Comercial de Colombia (4)]])/('Exp de Col al Mundo'!E3+'Imp a Col del Mundo'!E3)</f>
        <v>1.7417170857538604E-3</v>
      </c>
      <c r="P6" s="89">
        <f>(Tabla1910111331[[#This Row],[Total Balanza Comercial de Colombia (5)]])/('Exp de Col al Mundo'!F3+'Imp a Col del Mundo'!F3)</f>
        <v>-4.1760323426697724E-3</v>
      </c>
      <c r="Q6" s="89">
        <f>(Tabla1910111331[[#This Row],[Total Balanza Comercial de Colombia (6)]])/('Exp de Col al Mundo'!G3+'Imp a Col del Mundo'!G3)</f>
        <v>-3.4552689028875374E-3</v>
      </c>
      <c r="R6" s="89">
        <f>(Tabla1910111331[[#This Row],[Total Balanza Comercial de Colombia (7)]])/('Exp de Col al Mundo'!H3+'Imp a Col del Mundo'!H3)</f>
        <v>-5.0380933976527202E-3</v>
      </c>
      <c r="S6" s="89">
        <f>(Tabla1910111331[[#This Row],[Total Balanza Comercial de Colombia (8)]])/('Exp de Col al Mundo'!I3+'Imp a Col del Mundo'!I3)</f>
        <v>-1.118301265932249E-2</v>
      </c>
      <c r="T6" s="89">
        <f>(Tabla1910111331[[#This Row],[Total Balanza Comercial de Colombia (9)]])/('Exp de Col al Mundo'!J3+'Imp a Col del Mundo'!J3)</f>
        <v>-5.0734307171273106E-2</v>
      </c>
      <c r="U6" s="89" t="e">
        <f>(Tabla1910111331[[#This Row],[Total Balanza Comercial de Colombia (10)]])/('Exp de Col al Mundo'!K3+'Imp a Col del Mundo'!K3)</f>
        <v>#VALUE!</v>
      </c>
      <c r="V6" s="1"/>
      <c r="X6" s="7"/>
      <c r="Y6" s="7"/>
      <c r="Z6" s="7"/>
      <c r="AA6" s="30"/>
      <c r="AB6" s="30"/>
      <c r="AC6" s="30"/>
      <c r="AD6" s="30"/>
      <c r="AE6" s="30"/>
      <c r="AF6" s="30"/>
    </row>
    <row r="7" spans="1:32" x14ac:dyDescent="0.25">
      <c r="A7" s="9">
        <v>1997</v>
      </c>
      <c r="B7" s="47">
        <f>'Balanza c '!B4</f>
        <v>-69642.545999999988</v>
      </c>
      <c r="C7" s="47">
        <f>'Balanza c '!C4</f>
        <v>-78255.178</v>
      </c>
      <c r="D7" s="47">
        <f>'Balanza c '!D4</f>
        <v>-7047.3399999999992</v>
      </c>
      <c r="E7" s="47">
        <f>'Balanza c '!E4</f>
        <v>1255.779</v>
      </c>
      <c r="F7" s="47">
        <f>'Balanza c '!F4</f>
        <v>-9595.1530000000002</v>
      </c>
      <c r="G7" s="47">
        <f>'Balanza c '!G4</f>
        <v>-14767.390000000001</v>
      </c>
      <c r="H7" s="47">
        <f>'Balanza c '!H4</f>
        <v>-15307.288</v>
      </c>
      <c r="I7" s="47">
        <f>'Balanza c '!I4</f>
        <v>-31243.874</v>
      </c>
      <c r="J7" s="47">
        <f>'Balanza c '!J4</f>
        <v>-65682.705999999991</v>
      </c>
      <c r="K7" s="47" t="e">
        <f>'Balanza c '!K4</f>
        <v>#VALUE!</v>
      </c>
      <c r="L7" s="90">
        <f>(Tabla1910111331[[#This Row],[Total Balanza Comercial de Colombia (1)]])/('Exp de Col al Mundo'!B4+'Imp a Col del Mundo'!B4)</f>
        <v>-7.9362286351813693E-3</v>
      </c>
      <c r="M7" s="89">
        <f>(Tabla1910111331[[#This Row],[Total Balanza Comercial de Colombia (2)]])/('Exp de Col al Mundo'!C4+'Imp a Col del Mundo'!C4)</f>
        <v>-4.5751653188568983E-2</v>
      </c>
      <c r="N7" s="89">
        <f>(Tabla1910111331[[#This Row],[Total Balanza Comercial de Colombia (3)]])/('Exp de Col al Mundo'!D4+'Imp a Col del Mundo'!D4)</f>
        <v>-2.7416159874529039E-3</v>
      </c>
      <c r="O7" s="90">
        <f>(Tabla1910111331[[#This Row],[Total Balanza Comercial de Colombia (4)]])/('Exp de Col al Mundo'!E4+'Imp a Col del Mundo'!E4)</f>
        <v>8.8691955710547786E-4</v>
      </c>
      <c r="P7" s="89">
        <f>(Tabla1910111331[[#This Row],[Total Balanza Comercial de Colombia (5)]])/('Exp de Col al Mundo'!F4+'Imp a Col del Mundo'!F4)</f>
        <v>-5.643371604792986E-3</v>
      </c>
      <c r="Q7" s="89">
        <f>(Tabla1910111331[[#This Row],[Total Balanza Comercial de Colombia (6)]])/('Exp de Col al Mundo'!G4+'Imp a Col del Mundo'!G4)</f>
        <v>-1.0526434229506127E-2</v>
      </c>
      <c r="R7" s="89">
        <f>(Tabla1910111331[[#This Row],[Total Balanza Comercial de Colombia (7)]])/('Exp de Col al Mundo'!H4+'Imp a Col del Mundo'!H4)</f>
        <v>-5.7411952035042752E-3</v>
      </c>
      <c r="S7" s="89">
        <f>(Tabla1910111331[[#This Row],[Total Balanza Comercial de Colombia (8)]])/('Exp de Col al Mundo'!I4+'Imp a Col del Mundo'!I4)</f>
        <v>-1.154368896589757E-2</v>
      </c>
      <c r="T7" s="89">
        <f>(Tabla1910111331[[#This Row],[Total Balanza Comercial de Colombia (9)]])/('Exp de Col al Mundo'!J4+'Imp a Col del Mundo'!J4)</f>
        <v>-3.1523660628460487E-2</v>
      </c>
      <c r="U7" s="89" t="e">
        <f>(Tabla1910111331[[#This Row],[Total Balanza Comercial de Colombia (10)]])/('Exp de Col al Mundo'!K4+'Imp a Col del Mundo'!K4)</f>
        <v>#VALUE!</v>
      </c>
      <c r="V7" s="1"/>
      <c r="AB7" s="40"/>
      <c r="AC7" s="40"/>
      <c r="AD7" s="40"/>
    </row>
    <row r="8" spans="1:32" x14ac:dyDescent="0.25">
      <c r="A8" s="9">
        <v>1998</v>
      </c>
      <c r="B8" s="47">
        <f>'Balanza c '!B5</f>
        <v>-72706.714999999982</v>
      </c>
      <c r="C8" s="47">
        <f>'Balanza c '!C5</f>
        <v>-68911.72600000001</v>
      </c>
      <c r="D8" s="47">
        <f>'Balanza c '!D5</f>
        <v>-4688.5320000000011</v>
      </c>
      <c r="E8" s="47">
        <f>'Balanza c '!E5</f>
        <v>1653.8849999999998</v>
      </c>
      <c r="F8" s="47">
        <f>'Balanza c '!F5</f>
        <v>-8014.7820000000002</v>
      </c>
      <c r="G8" s="47" t="e">
        <f>'Balanza c '!G5</f>
        <v>#VALUE!</v>
      </c>
      <c r="H8" s="47">
        <f>'Balanza c '!H5</f>
        <v>-11793.960999999999</v>
      </c>
      <c r="I8" s="47">
        <f>'Balanza c '!I5</f>
        <v>-25927.458000000002</v>
      </c>
      <c r="J8" s="47">
        <f>'Balanza c '!J5</f>
        <v>-154861.90299999999</v>
      </c>
      <c r="K8" s="47">
        <f>'Balanza c '!K5</f>
        <v>-9376.0570000000007</v>
      </c>
      <c r="L8" s="90">
        <f>(Tabla1910111331[[#This Row],[Total Balanza Comercial de Colombia (1)]])/('Exp de Col al Mundo'!B5+'Imp a Col del Mundo'!B5)</f>
        <v>-8.9824933405775378E-3</v>
      </c>
      <c r="M8" s="89">
        <f>(Tabla1910111331[[#This Row],[Total Balanza Comercial de Colombia (2)]])/('Exp de Col al Mundo'!C5+'Imp a Col del Mundo'!C5)</f>
        <v>-3.7996605923359954E-2</v>
      </c>
      <c r="N8" s="89">
        <f>(Tabla1910111331[[#This Row],[Total Balanza Comercial de Colombia (3)]])/('Exp de Col al Mundo'!D5+'Imp a Col del Mundo'!D5)</f>
        <v>-2.2351653315888262E-3</v>
      </c>
      <c r="O8" s="90">
        <f>(Tabla1910111331[[#This Row],[Total Balanza Comercial de Colombia (4)]])/('Exp de Col al Mundo'!E5+'Imp a Col del Mundo'!E5)</f>
        <v>1.2088929869166177E-3</v>
      </c>
      <c r="P8" s="89">
        <f>(Tabla1910111331[[#This Row],[Total Balanza Comercial de Colombia (5)]])/('Exp de Col al Mundo'!F5+'Imp a Col del Mundo'!F5)</f>
        <v>-4.8589941089905208E-3</v>
      </c>
      <c r="Q8" s="89" t="e">
        <f>(Tabla1910111331[[#This Row],[Total Balanza Comercial de Colombia (6)]])/('Exp de Col al Mundo'!G5+'Imp a Col del Mundo'!G5)</f>
        <v>#VALUE!</v>
      </c>
      <c r="R8" s="89">
        <f>(Tabla1910111331[[#This Row],[Total Balanza Comercial de Colombia (7)]])/('Exp de Col al Mundo'!H5+'Imp a Col del Mundo'!H5)</f>
        <v>-4.4410645315383678E-3</v>
      </c>
      <c r="S8" s="89">
        <f>(Tabla1910111331[[#This Row],[Total Balanza Comercial de Colombia (8)]])/('Exp de Col al Mundo'!I5+'Imp a Col del Mundo'!I5)</f>
        <v>-1.0441602480747221E-2</v>
      </c>
      <c r="T8" s="89">
        <f>(Tabla1910111331[[#This Row],[Total Balanza Comercial de Colombia (9)]])/('Exp de Col al Mundo'!J5+'Imp a Col del Mundo'!J5)</f>
        <v>-6.7640329602707064E-2</v>
      </c>
      <c r="U8" s="89">
        <f>(Tabla1910111331[[#This Row],[Total Balanza Comercial de Colombia (10)]])/('Exp de Col al Mundo'!K5+'Imp a Col del Mundo'!K5)</f>
        <v>-6.77163369346118E-3</v>
      </c>
      <c r="V8" s="1"/>
      <c r="AA8" s="40" t="s">
        <v>60</v>
      </c>
      <c r="AB8" s="40"/>
      <c r="AC8" s="40"/>
    </row>
    <row r="9" spans="1:32" x14ac:dyDescent="0.25">
      <c r="A9" s="9">
        <v>1999</v>
      </c>
      <c r="B9" s="47">
        <f>'Balanza c '!B6</f>
        <v>-1434.6790000000037</v>
      </c>
      <c r="C9" s="47">
        <f>'Balanza c '!C6</f>
        <v>-55291.607000000004</v>
      </c>
      <c r="D9" s="47">
        <f>'Balanza c '!D6</f>
        <v>-4933.7459999999992</v>
      </c>
      <c r="E9" s="47">
        <f>'Balanza c '!E6</f>
        <v>1651.056</v>
      </c>
      <c r="F9" s="47">
        <f>'Balanza c '!F6</f>
        <v>-6920.9549999999999</v>
      </c>
      <c r="G9" s="47">
        <f>'Balanza c '!G6</f>
        <v>-1543.845</v>
      </c>
      <c r="H9" s="47">
        <f>'Balanza c '!H6</f>
        <v>-10000.466</v>
      </c>
      <c r="I9" s="47">
        <f>'Balanza c '!I6</f>
        <v>-21138.960999999999</v>
      </c>
      <c r="J9" s="47">
        <f>'Balanza c '!J6</f>
        <v>-33396.993000000002</v>
      </c>
      <c r="K9" s="47">
        <f>'Balanza c '!K6</f>
        <v>-5354.192</v>
      </c>
      <c r="L9" s="90">
        <f>(Tabla1910111331[[#This Row],[Total Balanza Comercial de Colombia (1)]])/('Exp de Col al Mundo'!B6+'Imp a Col del Mundo'!B6)</f>
        <v>-1.7155803331238525E-4</v>
      </c>
      <c r="M9" s="89">
        <f>(Tabla1910111331[[#This Row],[Total Balanza Comercial de Colombia (2)]])/('Exp de Col al Mundo'!C6+'Imp a Col del Mundo'!C6)</f>
        <v>-3.4698848905074693E-2</v>
      </c>
      <c r="N9" s="91">
        <f>(Tabla1910111331[[#This Row],[Total Balanza Comercial de Colombia (3)]])/('Exp de Col al Mundo'!D6+'Imp a Col del Mundo'!D6)</f>
        <v>-2.3755599658000165E-3</v>
      </c>
      <c r="O9" s="90">
        <f>(Tabla1910111331[[#This Row],[Total Balanza Comercial de Colombia (4)]])/('Exp de Col al Mundo'!E6+'Imp a Col del Mundo'!E6)</f>
        <v>1.3017253250194609E-3</v>
      </c>
      <c r="P9" s="89">
        <f>(Tabla1910111331[[#This Row],[Total Balanza Comercial de Colombia (5)]])/('Exp de Col al Mundo'!F6+'Imp a Col del Mundo'!F6)</f>
        <v>-5.438107587982759E-3</v>
      </c>
      <c r="Q9" s="89">
        <f>(Tabla1910111331[[#This Row],[Total Balanza Comercial de Colombia (6)]])/('Exp de Col al Mundo'!G6+'Imp a Col del Mundo'!G6)</f>
        <v>-3.0824787552514144E-3</v>
      </c>
      <c r="R9" s="89">
        <f>(Tabla1910111331[[#This Row],[Total Balanza Comercial de Colombia (7)]])/('Exp de Col al Mundo'!H6+'Imp a Col del Mundo'!H6)</f>
        <v>-3.9956031203761963E-3</v>
      </c>
      <c r="S9" s="89">
        <f>(Tabla1910111331[[#This Row],[Total Balanza Comercial de Colombia (8)]])/('Exp de Col al Mundo'!I6+'Imp a Col del Mundo'!I6)</f>
        <v>-1.1641083254186918E-2</v>
      </c>
      <c r="T9" s="89">
        <f>(Tabla1910111331[[#This Row],[Total Balanza Comercial de Colombia (9)]])/('Exp de Col al Mundo'!J6+'Imp a Col del Mundo'!J6)</f>
        <v>-2.5132785998779588E-2</v>
      </c>
      <c r="U9" s="89">
        <f>(Tabla1910111331[[#This Row],[Total Balanza Comercial de Colombia (10)]])/('Exp de Col al Mundo'!K6+'Imp a Col del Mundo'!K6)</f>
        <v>-4.3239782403638669E-3</v>
      </c>
      <c r="V9" s="1"/>
    </row>
    <row r="10" spans="1:32" x14ac:dyDescent="0.25">
      <c r="A10" s="9">
        <v>2000</v>
      </c>
      <c r="B10" s="47">
        <f>'Balanza c '!B7</f>
        <v>-14075.884999999995</v>
      </c>
      <c r="C10" s="47">
        <f>'Balanza c '!C7</f>
        <v>-44493.654999999999</v>
      </c>
      <c r="D10" s="47">
        <f>'Balanza c '!D7</f>
        <v>-2636.8740000000003</v>
      </c>
      <c r="E10" s="47">
        <f>'Balanza c '!E7</f>
        <v>2534.0669999999996</v>
      </c>
      <c r="F10" s="47">
        <f>'Balanza c '!F7</f>
        <v>-7614.0499999999993</v>
      </c>
      <c r="G10" s="47">
        <f>'Balanza c '!G7</f>
        <v>-3393.9490000000001</v>
      </c>
      <c r="H10" s="47">
        <f>'Balanza c '!H7</f>
        <v>-10435.721000000001</v>
      </c>
      <c r="I10" s="47">
        <f>'Balanza c '!I7</f>
        <v>-21049.591</v>
      </c>
      <c r="J10" s="47">
        <f>'Balanza c '!J7</f>
        <v>-34201.307999999997</v>
      </c>
      <c r="K10" s="47">
        <f>'Balanza c '!K7</f>
        <v>-7787.6880000000001</v>
      </c>
      <c r="L10" s="90">
        <f>(Tabla1910111331[[#This Row],[Total Balanza Comercial de Colombia (1)]])/('Exp de Col al Mundo'!B7+'Imp a Col del Mundo'!B7)</f>
        <v>-1.5673585662639134E-3</v>
      </c>
      <c r="M10" s="89">
        <f>(Tabla1910111331[[#This Row],[Total Balanza Comercial de Colombia (2)]])/('Exp de Col al Mundo'!C7+'Imp a Col del Mundo'!C7)</f>
        <v>-2.5429704018782893E-2</v>
      </c>
      <c r="N10" s="91">
        <f>(Tabla1910111331[[#This Row],[Total Balanza Comercial de Colombia (3)]])/('Exp de Col al Mundo'!D7+'Imp a Col del Mundo'!D7)</f>
        <v>-1.0684725398877185E-3</v>
      </c>
      <c r="O10" s="90">
        <f>(Tabla1910111331[[#This Row],[Total Balanza Comercial de Colombia (4)]])/('Exp de Col al Mundo'!E7+'Imp a Col del Mundo'!E7)</f>
        <v>1.6122656717788835E-3</v>
      </c>
      <c r="P10" s="89">
        <f>(Tabla1910111331[[#This Row],[Total Balanza Comercial de Colombia (5)]])/('Exp de Col al Mundo'!F7+'Imp a Col del Mundo'!F7)</f>
        <v>-4.9382911166706723E-3</v>
      </c>
      <c r="Q10" s="89">
        <f>(Tabla1910111331[[#This Row],[Total Balanza Comercial de Colombia (6)]])/('Exp de Col al Mundo'!G7+'Imp a Col del Mundo'!G7)</f>
        <v>-3.8841456699746008E-3</v>
      </c>
      <c r="R10" s="89">
        <f>(Tabla1910111331[[#This Row],[Total Balanza Comercial de Colombia (7)]])/('Exp de Col al Mundo'!H7+'Imp a Col del Mundo'!H7)</f>
        <v>-3.5767680081601307E-3</v>
      </c>
      <c r="S10" s="89">
        <f>(Tabla1910111331[[#This Row],[Total Balanza Comercial de Colombia (8)]])/('Exp de Col al Mundo'!I7+'Imp a Col del Mundo'!I7)</f>
        <v>-1.123120657559681E-2</v>
      </c>
      <c r="T10" s="89">
        <f>(Tabla1910111331[[#This Row],[Total Balanza Comercial de Colombia (9)]])/('Exp de Col al Mundo'!J7+'Imp a Col del Mundo'!J7)</f>
        <v>-2.5102555964795319E-2</v>
      </c>
      <c r="U10" s="89">
        <f>(Tabla1910111331[[#This Row],[Total Balanza Comercial de Colombia (10)]])/('Exp de Col al Mundo'!K7+'Imp a Col del Mundo'!K7)</f>
        <v>-5.8001698557077781E-3</v>
      </c>
      <c r="V10" s="1"/>
      <c r="W10" s="40"/>
    </row>
    <row r="11" spans="1:32" x14ac:dyDescent="0.25">
      <c r="A11" s="9">
        <v>2001</v>
      </c>
      <c r="B11" s="47">
        <f>'Balanza c '!B8</f>
        <v>-39336.775999999998</v>
      </c>
      <c r="C11" s="47">
        <f>'Balanza c '!C8</f>
        <v>-50300.073000000004</v>
      </c>
      <c r="D11" s="47">
        <f>'Balanza c '!D8</f>
        <v>-3921.0349999999999</v>
      </c>
      <c r="E11" s="47">
        <f>'Balanza c '!E8</f>
        <v>3853.0760000000005</v>
      </c>
      <c r="F11" s="47">
        <f>'Balanza c '!F8</f>
        <v>-5251.6580000000004</v>
      </c>
      <c r="G11" s="47">
        <f>'Balanza c '!G8</f>
        <v>-2538.7800000000002</v>
      </c>
      <c r="H11" s="47">
        <f>'Balanza c '!H8</f>
        <v>-15709.474999999999</v>
      </c>
      <c r="I11" s="47">
        <f>'Balanza c '!I8</f>
        <v>-21753.754000000001</v>
      </c>
      <c r="J11" s="47">
        <f>'Balanza c '!J8</f>
        <v>-41943.096000000005</v>
      </c>
      <c r="K11" s="47">
        <f>'Balanza c '!K8</f>
        <v>-24282.874</v>
      </c>
      <c r="L11" s="90">
        <f>(Tabla1910111331[[#This Row],[Total Balanza Comercial de Colombia (1)]])/('Exp de Col al Mundo'!B8+'Imp a Col del Mundo'!B8)</f>
        <v>-5.1857495093103403E-3</v>
      </c>
      <c r="M11" s="89">
        <f>(Tabla1910111331[[#This Row],[Total Balanza Comercial de Colombia (2)]])/('Exp de Col al Mundo'!C8+'Imp a Col del Mundo'!C8)</f>
        <v>-2.6965675517038885E-2</v>
      </c>
      <c r="N11" s="91">
        <f>(Tabla1910111331[[#This Row],[Total Balanza Comercial de Colombia (3)]])/('Exp de Col al Mundo'!D8+'Imp a Col del Mundo'!D8)</f>
        <v>-1.7121812758246681E-3</v>
      </c>
      <c r="O11" s="90">
        <f>(Tabla1910111331[[#This Row],[Total Balanza Comercial de Colombia (4)]])/('Exp de Col al Mundo'!E8+'Imp a Col del Mundo'!E8)</f>
        <v>2.3324035513767783E-3</v>
      </c>
      <c r="P11" s="89">
        <f>(Tabla1910111331[[#This Row],[Total Balanza Comercial de Colombia (5)]])/('Exp de Col al Mundo'!F8+'Imp a Col del Mundo'!F8)</f>
        <v>-3.219446568632189E-3</v>
      </c>
      <c r="Q11" s="89">
        <f>(Tabla1910111331[[#This Row],[Total Balanza Comercial de Colombia (6)]])/('Exp de Col al Mundo'!G8+'Imp a Col del Mundo'!G8)</f>
        <v>-2.2007199292241233E-3</v>
      </c>
      <c r="R11" s="89">
        <f>(Tabla1910111331[[#This Row],[Total Balanza Comercial de Colombia (7)]])/('Exp de Col al Mundo'!H8+'Imp a Col del Mundo'!H8)</f>
        <v>-5.1823008613349061E-3</v>
      </c>
      <c r="S11" s="89">
        <f>(Tabla1910111331[[#This Row],[Total Balanza Comercial de Colombia (8)]])/('Exp de Col al Mundo'!I8+'Imp a Col del Mundo'!I8)</f>
        <v>-9.6857533500476229E-3</v>
      </c>
      <c r="T11" s="89">
        <f>(Tabla1910111331[[#This Row],[Total Balanza Comercial de Colombia (9)]])/('Exp de Col al Mundo'!J8+'Imp a Col del Mundo'!J8)</f>
        <v>-2.8509346230759947E-2</v>
      </c>
      <c r="U11" s="89">
        <f>(Tabla1910111331[[#This Row],[Total Balanza Comercial de Colombia (10)]])/('Exp de Col al Mundo'!K8+'Imp a Col del Mundo'!K8)</f>
        <v>-1.3228302150239721E-2</v>
      </c>
      <c r="V11" s="1"/>
    </row>
    <row r="12" spans="1:32" x14ac:dyDescent="0.25">
      <c r="A12" s="9">
        <v>2002</v>
      </c>
      <c r="B12" s="47">
        <f>'Balanza c '!B9</f>
        <v>-1705.1549999999988</v>
      </c>
      <c r="C12" s="47">
        <f>'Balanza c '!C9</f>
        <v>-44439.241999999998</v>
      </c>
      <c r="D12" s="47">
        <f>'Balanza c '!D9</f>
        <v>-355.46299999999974</v>
      </c>
      <c r="E12" s="47">
        <f>'Balanza c '!E9</f>
        <v>5900.3779999999997</v>
      </c>
      <c r="F12" s="47">
        <f>'Balanza c '!F9</f>
        <v>-3086.8990000000003</v>
      </c>
      <c r="G12" s="47">
        <f>'Balanza c '!G9</f>
        <v>-4470.1949999999997</v>
      </c>
      <c r="H12" s="47">
        <f>'Balanza c '!H9</f>
        <v>-11607.642</v>
      </c>
      <c r="I12" s="47">
        <f>'Balanza c '!I9</f>
        <v>-26607.792000000001</v>
      </c>
      <c r="J12" s="47">
        <f>'Balanza c '!J9</f>
        <v>-13617.442999999999</v>
      </c>
      <c r="K12" s="47">
        <f>'Balanza c '!K9</f>
        <v>-9457.848</v>
      </c>
      <c r="L12" s="90">
        <f>(Tabla1910111331[[#This Row],[Total Balanza Comercial de Colombia (1)]])/('Exp de Col al Mundo'!B9+'Imp a Col del Mundo'!B9)</f>
        <v>-2.3133686897727451E-4</v>
      </c>
      <c r="M12" s="89">
        <f>(Tabla1910111331[[#This Row],[Total Balanza Comercial de Colombia (2)]])/('Exp de Col al Mundo'!C9+'Imp a Col del Mundo'!C9)</f>
        <v>-2.3225898788965405E-2</v>
      </c>
      <c r="N12" s="91">
        <f>(Tabla1910111331[[#This Row],[Total Balanza Comercial de Colombia (3)]])/('Exp de Col al Mundo'!D9+'Imp a Col del Mundo'!D9)</f>
        <v>-1.5154842897572183E-4</v>
      </c>
      <c r="O12" s="90">
        <f>(Tabla1910111331[[#This Row],[Total Balanza Comercial de Colombia (4)]])/('Exp de Col al Mundo'!E9+'Imp a Col del Mundo'!E9)</f>
        <v>3.9851285960520689E-3</v>
      </c>
      <c r="P12" s="89">
        <f>(Tabla1910111331[[#This Row],[Total Balanza Comercial de Colombia (5)]])/('Exp de Col al Mundo'!F9+'Imp a Col del Mundo'!F9)</f>
        <v>-1.9109593119945498E-3</v>
      </c>
      <c r="Q12" s="89">
        <f>(Tabla1910111331[[#This Row],[Total Balanza Comercial de Colombia (6)]])/('Exp de Col al Mundo'!G9+'Imp a Col del Mundo'!G9)</f>
        <v>-3.4723728345708005E-3</v>
      </c>
      <c r="R12" s="89">
        <f>(Tabla1910111331[[#This Row],[Total Balanza Comercial de Colombia (7)]])/('Exp de Col al Mundo'!H9+'Imp a Col del Mundo'!H9)</f>
        <v>-3.8573423436163642E-3</v>
      </c>
      <c r="S12" s="89">
        <f>(Tabla1910111331[[#This Row],[Total Balanza Comercial de Colombia (8)]])/('Exp de Col al Mundo'!I9+'Imp a Col del Mundo'!I9)</f>
        <v>-1.3512849667156481E-2</v>
      </c>
      <c r="T12" s="89">
        <f>(Tabla1910111331[[#This Row],[Total Balanza Comercial de Colombia (9)]])/('Exp de Col al Mundo'!J9+'Imp a Col del Mundo'!J9)</f>
        <v>-8.9473170914059034E-3</v>
      </c>
      <c r="U12" s="89">
        <f>(Tabla1910111331[[#This Row],[Total Balanza Comercial de Colombia (10)]])/('Exp de Col al Mundo'!K9+'Imp a Col del Mundo'!K9)</f>
        <v>-5.4371356334792639E-3</v>
      </c>
      <c r="V12" s="1"/>
    </row>
    <row r="13" spans="1:32" x14ac:dyDescent="0.25">
      <c r="A13" s="9">
        <v>2003</v>
      </c>
      <c r="B13" s="47">
        <f>'Balanza c '!B10</f>
        <v>25203.207999999999</v>
      </c>
      <c r="C13" s="47">
        <f>'Balanza c '!C10</f>
        <v>-30331.844999999998</v>
      </c>
      <c r="D13" s="47">
        <f>'Balanza c '!D10</f>
        <v>-2067.1259999999997</v>
      </c>
      <c r="E13" s="47">
        <f>'Balanza c '!E10</f>
        <v>6199.1469999999999</v>
      </c>
      <c r="F13" s="47">
        <f>'Balanza c '!F10</f>
        <v>-2904.6460000000002</v>
      </c>
      <c r="G13" s="47">
        <f>'Balanza c '!G10</f>
        <v>-10601.583000000001</v>
      </c>
      <c r="H13" s="47">
        <f>'Balanza c '!H10</f>
        <v>-18093.605</v>
      </c>
      <c r="I13" s="47">
        <f>'Balanza c '!I10</f>
        <v>-72828.422999999995</v>
      </c>
      <c r="J13" s="47">
        <f>'Balanza c '!J10</f>
        <v>-13073.523000000001</v>
      </c>
      <c r="K13" s="47">
        <f>'Balanza c '!K10</f>
        <v>-18042.601999999999</v>
      </c>
      <c r="L13" s="90">
        <f>(Tabla1910111331[[#This Row],[Total Balanza Comercial de Colombia (1)]])/('Exp de Col al Mundo'!B10+'Imp a Col del Mundo'!B10)</f>
        <v>3.2384664632465216E-3</v>
      </c>
      <c r="M13" s="89">
        <f>(Tabla1910111331[[#This Row],[Total Balanza Comercial de Colombia (2)]])/('Exp de Col al Mundo'!C10+'Imp a Col del Mundo'!C10)</f>
        <v>-1.4796452715655863E-2</v>
      </c>
      <c r="N13" s="91">
        <f>(Tabla1910111331[[#This Row],[Total Balanza Comercial de Colombia (3)]])/('Exp de Col al Mundo'!D10+'Imp a Col del Mundo'!D10)</f>
        <v>-7.482015016359681E-4</v>
      </c>
      <c r="O13" s="90">
        <f>(Tabla1910111331[[#This Row],[Total Balanza Comercial de Colombia (4)]])/('Exp de Col al Mundo'!E10+'Imp a Col del Mundo'!E10)</f>
        <v>3.7439068651020945E-3</v>
      </c>
      <c r="P13" s="89">
        <f>(Tabla1910111331[[#This Row],[Total Balanza Comercial de Colombia (5)]])/('Exp de Col al Mundo'!F10+'Imp a Col del Mundo'!F10)</f>
        <v>-1.7046198546918686E-3</v>
      </c>
      <c r="Q13" s="89">
        <f>(Tabla1910111331[[#This Row],[Total Balanza Comercial de Colombia (6)]])/('Exp de Col al Mundo'!G10+'Imp a Col del Mundo'!G10)</f>
        <v>-9.4397275594236309E-3</v>
      </c>
      <c r="R13" s="89">
        <f>(Tabla1910111331[[#This Row],[Total Balanza Comercial de Colombia (7)]])/('Exp de Col al Mundo'!H10+'Imp a Col del Mundo'!H10)</f>
        <v>-5.7310402031000313E-3</v>
      </c>
      <c r="S13" s="89">
        <f>(Tabla1910111331[[#This Row],[Total Balanza Comercial de Colombia (8)]])/('Exp de Col al Mundo'!I10+'Imp a Col del Mundo'!I10)</f>
        <v>-3.0603458010316074E-2</v>
      </c>
      <c r="T13" s="89">
        <f>(Tabla1910111331[[#This Row],[Total Balanza Comercial de Colombia (9)]])/('Exp de Col al Mundo'!J10+'Imp a Col del Mundo'!J10)</f>
        <v>-7.3970127707453908E-3</v>
      </c>
      <c r="U13" s="89">
        <f>(Tabla1910111331[[#This Row],[Total Balanza Comercial de Colombia (10)]])/('Exp de Col al Mundo'!K10+'Imp a Col del Mundo'!K10)</f>
        <v>-1.0971809615898274E-2</v>
      </c>
      <c r="V13" s="1"/>
    </row>
    <row r="14" spans="1:32" x14ac:dyDescent="0.25">
      <c r="A14" s="9">
        <v>2004</v>
      </c>
      <c r="B14" s="47">
        <f>'Balanza c '!B11</f>
        <v>-58317.358000000007</v>
      </c>
      <c r="C14" s="47">
        <f>'Balanza c '!C11</f>
        <v>-50024.731</v>
      </c>
      <c r="D14" s="47">
        <f>'Balanza c '!D11</f>
        <v>-9444.3549999999996</v>
      </c>
      <c r="E14" s="47">
        <f>'Balanza c '!E11</f>
        <v>3682.0529999999999</v>
      </c>
      <c r="F14" s="47">
        <f>'Balanza c '!F11</f>
        <v>-2724.0210000000002</v>
      </c>
      <c r="G14" s="47">
        <f>'Balanza c '!G11</f>
        <v>-20925.682000000001</v>
      </c>
      <c r="H14" s="47">
        <f>'Balanza c '!H11</f>
        <v>-31448.351999999999</v>
      </c>
      <c r="I14" s="47">
        <f>'Balanza c '!I11</f>
        <v>-25720.774000000001</v>
      </c>
      <c r="J14" s="47">
        <f>'Balanza c '!J11</f>
        <v>-20349.078000000001</v>
      </c>
      <c r="K14" s="47">
        <f>'Balanza c '!K11</f>
        <v>-12492.790999999999</v>
      </c>
      <c r="L14" s="90">
        <f>(Tabla1910111331[[#This Row],[Total Balanza Comercial de Colombia (1)]])/('Exp de Col al Mundo'!B11+'Imp a Col del Mundo'!B11)</f>
        <v>-6.1725613061289868E-3</v>
      </c>
      <c r="M14" s="89">
        <f>(Tabla1910111331[[#This Row],[Total Balanza Comercial de Colombia (2)]])/('Exp de Col al Mundo'!C11+'Imp a Col del Mundo'!C11)</f>
        <v>-2.0838213660190206E-2</v>
      </c>
      <c r="N14" s="91">
        <f>(Tabla1910111331[[#This Row],[Total Balanza Comercial de Colombia (3)]])/('Exp de Col al Mundo'!D11+'Imp a Col del Mundo'!D11)</f>
        <v>-2.6317628511575834E-3</v>
      </c>
      <c r="O14" s="90">
        <f>(Tabla1910111331[[#This Row],[Total Balanza Comercial de Colombia (4)]])/('Exp de Col al Mundo'!E11+'Imp a Col del Mundo'!E11)</f>
        <v>1.7041349412075728E-3</v>
      </c>
      <c r="P14" s="89">
        <f>(Tabla1910111331[[#This Row],[Total Balanza Comercial de Colombia (5)]])/('Exp de Col al Mundo'!F11+'Imp a Col del Mundo'!F11)</f>
        <v>-1.2198505065025211E-3</v>
      </c>
      <c r="Q14" s="89">
        <f>(Tabla1910111331[[#This Row],[Total Balanza Comercial de Colombia (6)]])/('Exp de Col al Mundo'!G11+'Imp a Col del Mundo'!G11)</f>
        <v>-1.1538741778334754E-2</v>
      </c>
      <c r="R14" s="89">
        <f>(Tabla1910111331[[#This Row],[Total Balanza Comercial de Colombia (7)]])/('Exp de Col al Mundo'!H11+'Imp a Col del Mundo'!H11)</f>
        <v>-7.6434444751971682E-3</v>
      </c>
      <c r="S14" s="89">
        <f>(Tabla1910111331[[#This Row],[Total Balanza Comercial de Colombia (8)]])/('Exp de Col al Mundo'!I11+'Imp a Col del Mundo'!I11)</f>
        <v>-7.6594165255365601E-3</v>
      </c>
      <c r="T14" s="89">
        <f>(Tabla1910111331[[#This Row],[Total Balanza Comercial de Colombia (9)]])/('Exp de Col al Mundo'!J11+'Imp a Col del Mundo'!J11)</f>
        <v>-9.6990657121566182E-3</v>
      </c>
      <c r="U14" s="89">
        <f>(Tabla1910111331[[#This Row],[Total Balanza Comercial de Colombia (10)]])/('Exp de Col al Mundo'!K11+'Imp a Col del Mundo'!K11)</f>
        <v>-7.7984090579864889E-3</v>
      </c>
      <c r="V14" s="1"/>
    </row>
    <row r="15" spans="1:32" x14ac:dyDescent="0.25">
      <c r="A15" s="9">
        <v>2005</v>
      </c>
      <c r="B15" s="47">
        <f>'Balanza c '!B12</f>
        <v>93968.071000000011</v>
      </c>
      <c r="C15" s="47">
        <f>'Balanza c '!C12</f>
        <v>-55810.780999999995</v>
      </c>
      <c r="D15" s="47">
        <f>'Balanza c '!D12</f>
        <v>33051.343999999997</v>
      </c>
      <c r="E15" s="47">
        <f>'Balanza c '!E12</f>
        <v>4079.1350000000002</v>
      </c>
      <c r="F15" s="47">
        <f>'Balanza c '!F12</f>
        <v>-4595.9610000000002</v>
      </c>
      <c r="G15" s="47">
        <f>'Balanza c '!G12</f>
        <v>-40210.593000000001</v>
      </c>
      <c r="H15" s="47">
        <f>'Balanza c '!H12</f>
        <v>-50600.646000000001</v>
      </c>
      <c r="I15" s="47">
        <f>'Balanza c '!I12</f>
        <v>-43076.046999999999</v>
      </c>
      <c r="J15" s="47">
        <f>'Balanza c '!J12</f>
        <v>-16601.632000000001</v>
      </c>
      <c r="K15" s="47">
        <f>'Balanza c '!K12</f>
        <v>-11039.125</v>
      </c>
      <c r="L15" s="90">
        <f>(Tabla1910111331[[#This Row],[Total Balanza Comercial de Colombia (1)]])/('Exp de Col al Mundo'!B12+'Imp a Col del Mundo'!B12)</f>
        <v>7.643901588115092E-3</v>
      </c>
      <c r="M15" s="89">
        <f>(Tabla1910111331[[#This Row],[Total Balanza Comercial de Colombia (2)]])/('Exp de Col al Mundo'!C12+'Imp a Col del Mundo'!C12)</f>
        <v>-2.0239299939744371E-2</v>
      </c>
      <c r="N15" s="91">
        <f>(Tabla1910111331[[#This Row],[Total Balanza Comercial de Colombia (3)]])/('Exp de Col al Mundo'!D12+'Imp a Col del Mundo'!D12)</f>
        <v>7.2323141439310876E-3</v>
      </c>
      <c r="O15" s="90">
        <f>(Tabla1910111331[[#This Row],[Total Balanza Comercial de Colombia (4)]])/('Exp de Col al Mundo'!E12+'Imp a Col del Mundo'!E12)</f>
        <v>1.7232186927313175E-3</v>
      </c>
      <c r="P15" s="89">
        <f>(Tabla1910111331[[#This Row],[Total Balanza Comercial de Colombia (5)]])/('Exp de Col al Mundo'!F12+'Imp a Col del Mundo'!F12)</f>
        <v>-1.6114443386286018E-3</v>
      </c>
      <c r="Q15" s="89">
        <f>(Tabla1910111331[[#This Row],[Total Balanza Comercial de Colombia (6)]])/('Exp de Col al Mundo'!G12+'Imp a Col del Mundo'!G12)</f>
        <v>-1.5495900329455824E-2</v>
      </c>
      <c r="R15" s="89">
        <f>(Tabla1910111331[[#This Row],[Total Balanza Comercial de Colombia (7)]])/('Exp de Col al Mundo'!H12+'Imp a Col del Mundo'!H12)</f>
        <v>-1.0118376842835447E-2</v>
      </c>
      <c r="S15" s="89">
        <f>(Tabla1910111331[[#This Row],[Total Balanza Comercial de Colombia (8)]])/('Exp de Col al Mundo'!I12+'Imp a Col del Mundo'!I12)</f>
        <v>-1.1903460026924127E-2</v>
      </c>
      <c r="T15" s="89">
        <f>(Tabla1910111331[[#This Row],[Total Balanza Comercial de Colombia (9)]])/('Exp de Col al Mundo'!J12+'Imp a Col del Mundo'!J12)</f>
        <v>-5.1138174736190464E-3</v>
      </c>
      <c r="U15" s="89">
        <f>(Tabla1910111331[[#This Row],[Total Balanza Comercial de Colombia (10)]])/('Exp de Col al Mundo'!K12+'Imp a Col del Mundo'!K12)</f>
        <v>-5.8372280892077869E-3</v>
      </c>
      <c r="V15" s="1"/>
    </row>
    <row r="16" spans="1:32" x14ac:dyDescent="0.25">
      <c r="A16" s="9">
        <v>2006</v>
      </c>
      <c r="B16" s="47">
        <f>'Balanza c '!B13</f>
        <v>39370.207999999984</v>
      </c>
      <c r="C16" s="47">
        <f>'Balanza c '!C13</f>
        <v>-39301.972999999998</v>
      </c>
      <c r="D16" s="47">
        <f>'Balanza c '!D13</f>
        <v>-6564.4340000000011</v>
      </c>
      <c r="E16" s="47">
        <f>'Balanza c '!E13</f>
        <v>4192.1329999999998</v>
      </c>
      <c r="F16" s="47">
        <f>'Balanza c '!F13</f>
        <v>-7180.5640000000003</v>
      </c>
      <c r="G16" s="47">
        <f>'Balanza c '!G13</f>
        <v>-62305.243999999999</v>
      </c>
      <c r="H16" s="47">
        <f>'Balanza c '!H13</f>
        <v>-50772.525999999998</v>
      </c>
      <c r="I16" s="47">
        <f>'Balanza c '!I13</f>
        <v>-48039.258000000002</v>
      </c>
      <c r="J16" s="47">
        <f>'Balanza c '!J13</f>
        <v>-23178.493999999999</v>
      </c>
      <c r="K16" s="47">
        <f>'Balanza c '!K13</f>
        <v>-31184.769</v>
      </c>
      <c r="L16" s="90">
        <f>(Tabla1910111331[[#This Row],[Total Balanza Comercial de Colombia (1)]])/('Exp de Col al Mundo'!B13+'Imp a Col del Mundo'!B13)</f>
        <v>2.7868376127176738E-3</v>
      </c>
      <c r="M16" s="89">
        <f>(Tabla1910111331[[#This Row],[Total Balanza Comercial de Colombia (2)]])/('Exp de Col al Mundo'!C13+'Imp a Col del Mundo'!C13)</f>
        <v>-1.2080930415631482E-2</v>
      </c>
      <c r="N16" s="91">
        <f>(Tabla1910111331[[#This Row],[Total Balanza Comercial de Colombia (3)]])/('Exp de Col al Mundo'!D13+'Imp a Col del Mundo'!D13)</f>
        <v>-1.1928576731294587E-3</v>
      </c>
      <c r="O16" s="90">
        <f>(Tabla1910111331[[#This Row],[Total Balanza Comercial de Colombia (4)]])/('Exp de Col al Mundo'!E13+'Imp a Col del Mundo'!E13)</f>
        <v>1.5560706564248963E-3</v>
      </c>
      <c r="P16" s="89">
        <f>(Tabla1910111331[[#This Row],[Total Balanza Comercial de Colombia (5)]])/('Exp de Col al Mundo'!F13+'Imp a Col del Mundo'!F13)</f>
        <v>-2.1156515152277186E-3</v>
      </c>
      <c r="Q16" s="89">
        <f>(Tabla1910111331[[#This Row],[Total Balanza Comercial de Colombia (6)]])/('Exp de Col al Mundo'!G13+'Imp a Col del Mundo'!G13)</f>
        <v>-1.6927828253362049E-2</v>
      </c>
      <c r="R16" s="89">
        <f>(Tabla1910111331[[#This Row],[Total Balanza Comercial de Colombia (7)]])/('Exp de Col al Mundo'!H13+'Imp a Col del Mundo'!H13)</f>
        <v>-8.3655795882608044E-3</v>
      </c>
      <c r="S16" s="89">
        <f>(Tabla1910111331[[#This Row],[Total Balanza Comercial de Colombia (8)]])/('Exp de Col al Mundo'!I13+'Imp a Col del Mundo'!I13)</f>
        <v>-1.0768491063236711E-2</v>
      </c>
      <c r="T16" s="89">
        <f>(Tabla1910111331[[#This Row],[Total Balanza Comercial de Colombia (9)]])/('Exp de Col al Mundo'!J13+'Imp a Col del Mundo'!J13)</f>
        <v>-6.3514799312961306E-3</v>
      </c>
      <c r="U16" s="89">
        <f>(Tabla1910111331[[#This Row],[Total Balanza Comercial de Colombia (10)]])/('Exp de Col al Mundo'!K13+'Imp a Col del Mundo'!K13)</f>
        <v>-1.4124701070635948E-2</v>
      </c>
      <c r="V16" s="1"/>
    </row>
    <row r="17" spans="1:34" x14ac:dyDescent="0.25">
      <c r="A17" s="9">
        <v>2007</v>
      </c>
      <c r="B17" s="47">
        <f>'Balanza c '!B14</f>
        <v>-15937.654999999999</v>
      </c>
      <c r="C17" s="47">
        <f>'Balanza c '!C14</f>
        <v>-60512.523999999998</v>
      </c>
      <c r="D17" s="47">
        <f>'Balanza c '!D14</f>
        <v>9022.4110000000001</v>
      </c>
      <c r="E17" s="47">
        <f>'Balanza c '!E14</f>
        <v>2622.3259999999991</v>
      </c>
      <c r="F17" s="47">
        <f>'Balanza c '!F14</f>
        <v>-12672.261</v>
      </c>
      <c r="G17" s="47">
        <f>'Balanza c '!G14</f>
        <v>-64717.364999999998</v>
      </c>
      <c r="H17" s="47">
        <f>'Balanza c '!H14</f>
        <v>-55974.575999999994</v>
      </c>
      <c r="I17" s="47">
        <f>'Balanza c '!I14</f>
        <v>-74259.482000000004</v>
      </c>
      <c r="J17" s="47">
        <f>'Balanza c '!J14</f>
        <v>-32769.57</v>
      </c>
      <c r="K17" s="47">
        <f>'Balanza c '!K14</f>
        <v>-77172.813000000009</v>
      </c>
      <c r="L17" s="90">
        <f>(Tabla1910111331[[#This Row],[Total Balanza Comercial de Colombia (1)]])/('Exp de Col al Mundo'!B14+'Imp a Col del Mundo'!B14)</f>
        <v>-9.1847918459287195E-4</v>
      </c>
      <c r="M17" s="89">
        <f>(Tabla1910111331[[#This Row],[Total Balanza Comercial de Colombia (2)]])/('Exp de Col al Mundo'!C14+'Imp a Col del Mundo'!C14)</f>
        <v>-1.5561445571476226E-2</v>
      </c>
      <c r="N17" s="91">
        <f>(Tabla1910111331[[#This Row],[Total Balanza Comercial de Colombia (3)]])/('Exp de Col al Mundo'!D14+'Imp a Col del Mundo'!D14)</f>
        <v>1.4860919320364699E-3</v>
      </c>
      <c r="O17" s="90">
        <f>(Tabla1910111331[[#This Row],[Total Balanza Comercial de Colombia (4)]])/('Exp de Col al Mundo'!E14+'Imp a Col del Mundo'!E14)</f>
        <v>6.9336228682733228E-4</v>
      </c>
      <c r="P17" s="89">
        <f>(Tabla1910111331[[#This Row],[Total Balanza Comercial de Colombia (5)]])/('Exp de Col al Mundo'!F14+'Imp a Col del Mundo'!F14)</f>
        <v>-2.8835848919622833E-3</v>
      </c>
      <c r="Q17" s="89">
        <f>(Tabla1910111331[[#This Row],[Total Balanza Comercial de Colombia (6)]])/('Exp de Col al Mundo'!G14+'Imp a Col del Mundo'!G14)</f>
        <v>-1.2721352701473529E-2</v>
      </c>
      <c r="R17" s="89">
        <f>(Tabla1910111331[[#This Row],[Total Balanza Comercial de Colombia (7)]])/('Exp de Col al Mundo'!H14+'Imp a Col del Mundo'!H14)</f>
        <v>-7.2148501113763336E-3</v>
      </c>
      <c r="S17" s="89">
        <f>(Tabla1910111331[[#This Row],[Total Balanza Comercial de Colombia (8)]])/('Exp de Col al Mundo'!I14+'Imp a Col del Mundo'!I14)</f>
        <v>-1.219285629979038E-2</v>
      </c>
      <c r="T17" s="89">
        <f>(Tabla1910111331[[#This Row],[Total Balanza Comercial de Colombia (9)]])/('Exp de Col al Mundo'!J14+'Imp a Col del Mundo'!J14)</f>
        <v>-7.551725808704648E-3</v>
      </c>
      <c r="U17" s="89">
        <f>(Tabla1910111331[[#This Row],[Total Balanza Comercial de Colombia (10)]])/('Exp de Col al Mundo'!K14+'Imp a Col del Mundo'!K14)</f>
        <v>-2.9737189169232847E-2</v>
      </c>
      <c r="V17" s="1"/>
    </row>
    <row r="18" spans="1:34" x14ac:dyDescent="0.25">
      <c r="A18" s="9">
        <v>2008</v>
      </c>
      <c r="B18" s="47">
        <f>'Balanza c '!B15</f>
        <v>63263.33600000001</v>
      </c>
      <c r="C18" s="47">
        <f>'Balanza c '!C15</f>
        <v>-80617.069999999992</v>
      </c>
      <c r="D18" s="47">
        <f>'Balanza c '!D15</f>
        <v>-54526.259000000005</v>
      </c>
      <c r="E18" s="47">
        <f>'Balanza c '!E15</f>
        <v>3164.3040000000001</v>
      </c>
      <c r="F18" s="47">
        <f>'Balanza c '!F15</f>
        <v>-19183.36</v>
      </c>
      <c r="G18" s="47">
        <f>'Balanza c '!G15</f>
        <v>-80958.667000000001</v>
      </c>
      <c r="H18" s="47">
        <f>'Balanza c '!H15</f>
        <v>-110859.478</v>
      </c>
      <c r="I18" s="47">
        <f>'Balanza c '!I15</f>
        <v>-100562.14600000001</v>
      </c>
      <c r="J18" s="47">
        <f>'Balanza c '!J15</f>
        <v>-38686.626999999993</v>
      </c>
      <c r="K18" s="47">
        <f>'Balanza c '!K15</f>
        <v>-49500.69</v>
      </c>
      <c r="L18" s="90">
        <f>(Tabla1910111331[[#This Row],[Total Balanza Comercial de Colombia (1)]])/('Exp de Col al Mundo'!B15+'Imp a Col del Mundo'!B15)</f>
        <v>2.6434307933628242E-3</v>
      </c>
      <c r="M18" s="89">
        <f>(Tabla1910111331[[#This Row],[Total Balanza Comercial de Colombia (2)]])/('Exp de Col al Mundo'!C15+'Imp a Col del Mundo'!C15)</f>
        <v>-1.8106946046266018E-2</v>
      </c>
      <c r="N18" s="89">
        <f>(Tabla1910111331[[#This Row],[Total Balanza Comercial de Colombia (3)]])/('Exp de Col al Mundo'!D15+'Imp a Col del Mundo'!D15)</f>
        <v>-6.1144272598442429E-3</v>
      </c>
      <c r="O18" s="90">
        <f>(Tabla1910111331[[#This Row],[Total Balanza Comercial de Colombia (4)]])/('Exp de Col al Mundo'!E15+'Imp a Col del Mundo'!E15)</f>
        <v>7.5714445285231659E-4</v>
      </c>
      <c r="P18" s="89">
        <f>(Tabla1910111331[[#This Row],[Total Balanza Comercial de Colombia (5)]])/('Exp de Col al Mundo'!F15+'Imp a Col del Mundo'!F15)</f>
        <v>-3.5931025057615723E-3</v>
      </c>
      <c r="Q18" s="89">
        <f>(Tabla1910111331[[#This Row],[Total Balanza Comercial de Colombia (6)]])/('Exp de Col al Mundo'!G15+'Imp a Col del Mundo'!G15)</f>
        <v>-1.9740809876192512E-2</v>
      </c>
      <c r="R18" s="89">
        <f>(Tabla1910111331[[#This Row],[Total Balanza Comercial de Colombia (7)]])/('Exp de Col al Mundo'!H15+'Imp a Col del Mundo'!H15)</f>
        <v>-1.3011063730457975E-2</v>
      </c>
      <c r="S18" s="89">
        <f>(Tabla1910111331[[#This Row],[Total Balanza Comercial de Colombia (8)]])/('Exp de Col al Mundo'!I15+'Imp a Col del Mundo'!I15)</f>
        <v>-1.3818937972591986E-2</v>
      </c>
      <c r="T18" s="89">
        <f>(Tabla1910111331[[#This Row],[Total Balanza Comercial de Colombia (9)]])/('Exp de Col al Mundo'!J15+'Imp a Col del Mundo'!J15)</f>
        <v>-7.6180068006982621E-3</v>
      </c>
      <c r="U18" s="89">
        <f>(Tabla1910111331[[#This Row],[Total Balanza Comercial de Colombia (10)]])/('Exp de Col al Mundo'!K15+'Imp a Col del Mundo'!K15)</f>
        <v>-1.327067275311467E-2</v>
      </c>
      <c r="V18" s="1"/>
    </row>
    <row r="19" spans="1:34" x14ac:dyDescent="0.25">
      <c r="A19" s="9">
        <v>2009</v>
      </c>
      <c r="B19" s="47">
        <f>'Balanza c '!B16</f>
        <v>94662.575000000012</v>
      </c>
      <c r="C19" s="47">
        <f>'Balanza c '!C16</f>
        <v>-34540.099000000002</v>
      </c>
      <c r="D19" s="47">
        <f>'Balanza c '!D16</f>
        <v>-21515.784</v>
      </c>
      <c r="E19" s="47">
        <f>'Balanza c '!E16</f>
        <v>2214.4109999999996</v>
      </c>
      <c r="F19" s="47">
        <f>'Balanza c '!F16</f>
        <v>-12671.514999999999</v>
      </c>
      <c r="G19" s="47">
        <f>'Balanza c '!G16</f>
        <v>-65882.436000000002</v>
      </c>
      <c r="H19" s="47">
        <f>'Balanza c '!H16</f>
        <v>-52911.006999999998</v>
      </c>
      <c r="I19" s="47">
        <f>'Balanza c '!I16</f>
        <v>-132081.56200000001</v>
      </c>
      <c r="J19" s="47">
        <f>'Balanza c '!J16</f>
        <v>-16655.447</v>
      </c>
      <c r="K19" s="47">
        <f>'Balanza c '!K16</f>
        <v>-49655.558000000005</v>
      </c>
      <c r="L19" s="90">
        <f>(Tabla1910111331[[#This Row],[Total Balanza Comercial de Colombia (1)]])/('Exp de Col al Mundo'!B16+'Imp a Col del Mundo'!B16)</f>
        <v>4.3633792733803181E-3</v>
      </c>
      <c r="M19" s="89">
        <f>(Tabla1910111331[[#This Row],[Total Balanza Comercial de Colombia (2)]])/('Exp de Col al Mundo'!C16+'Imp a Col del Mundo'!C16)</f>
        <v>-8.8061194300126586E-3</v>
      </c>
      <c r="N19" s="89">
        <f>(Tabla1910111331[[#This Row],[Total Balanza Comercial de Colombia (3)]])/('Exp de Col al Mundo'!D16+'Imp a Col del Mundo'!D16)</f>
        <v>-3.3910244022972371E-3</v>
      </c>
      <c r="O19" s="90">
        <f>(Tabla1910111331[[#This Row],[Total Balanza Comercial de Colombia (4)]])/('Exp de Col al Mundo'!E16+'Imp a Col del Mundo'!E16)</f>
        <v>7.8981312339997437E-4</v>
      </c>
      <c r="P19" s="89">
        <f>(Tabla1910111331[[#This Row],[Total Balanza Comercial de Colombia (5)]])/('Exp de Col al Mundo'!F16+'Imp a Col del Mundo'!F16)</f>
        <v>-3.2684927964376684E-3</v>
      </c>
      <c r="Q19" s="89">
        <f>(Tabla1910111331[[#This Row],[Total Balanza Comercial de Colombia (6)]])/('Exp de Col al Mundo'!G16+'Imp a Col del Mundo'!G16)</f>
        <v>-2.3218248013334004E-2</v>
      </c>
      <c r="R19" s="89">
        <f>(Tabla1910111331[[#This Row],[Total Balanza Comercial de Colombia (7)]])/('Exp de Col al Mundo'!H16+'Imp a Col del Mundo'!H16)</f>
        <v>-7.7428966637210321E-3</v>
      </c>
      <c r="S19" s="89">
        <f>(Tabla1910111331[[#This Row],[Total Balanza Comercial de Colombia (8)]])/('Exp de Col al Mundo'!I16+'Imp a Col del Mundo'!I16)</f>
        <v>-2.0878860285562684E-2</v>
      </c>
      <c r="T19" s="89">
        <f>(Tabla1910111331[[#This Row],[Total Balanza Comercial de Colombia (9)]])/('Exp de Col al Mundo'!J16+'Imp a Col del Mundo'!J16)</f>
        <v>-4.2661989638517655E-3</v>
      </c>
      <c r="U19" s="89">
        <f>(Tabla1910111331[[#This Row],[Total Balanza Comercial de Colombia (10)]])/('Exp de Col al Mundo'!K16+'Imp a Col del Mundo'!K16)</f>
        <v>-9.993290255699892E-3</v>
      </c>
      <c r="V19" s="1"/>
    </row>
    <row r="20" spans="1:34" x14ac:dyDescent="0.25">
      <c r="A20" s="9">
        <v>2010</v>
      </c>
      <c r="B20" s="47">
        <f>'Balanza c '!B17</f>
        <v>177421.12</v>
      </c>
      <c r="C20" s="47">
        <f>'Balanza c '!C17</f>
        <v>-72027.445000000007</v>
      </c>
      <c r="D20" s="47">
        <f>'Balanza c '!D17</f>
        <v>-5959.3960000000006</v>
      </c>
      <c r="E20" s="47">
        <f>'Balanza c '!E17</f>
        <v>859.48899999999958</v>
      </c>
      <c r="F20" s="47">
        <f>'Balanza c '!F17</f>
        <v>-26988.792999999998</v>
      </c>
      <c r="G20" s="47">
        <f>'Balanza c '!G17</f>
        <v>-26371.358</v>
      </c>
      <c r="H20" s="47">
        <f>'Balanza c '!H17</f>
        <v>-100920.898</v>
      </c>
      <c r="I20" s="47">
        <f>'Balanza c '!I17</f>
        <v>-120120.999</v>
      </c>
      <c r="J20" s="47">
        <f>'Balanza c '!J17</f>
        <v>-11854.011</v>
      </c>
      <c r="K20" s="47">
        <f>'Balanza c '!K17</f>
        <v>-104936.10400000001</v>
      </c>
      <c r="L20" s="90">
        <f>(Tabla1910111331[[#This Row],[Total Balanza Comercial de Colombia (1)]])/('Exp de Col al Mundo'!B17+'Imp a Col del Mundo'!B17)</f>
        <v>6.4539785010213633E-3</v>
      </c>
      <c r="M20" s="89">
        <f>(Tabla1910111331[[#This Row],[Total Balanza Comercial de Colombia (2)]])/('Exp de Col al Mundo'!C17+'Imp a Col del Mundo'!C17)</f>
        <v>-1.593500390578079E-2</v>
      </c>
      <c r="N20" s="89">
        <f>(Tabla1910111331[[#This Row],[Total Balanza Comercial de Colombia (3)]])/('Exp de Col al Mundo'!D17+'Imp a Col del Mundo'!D17)</f>
        <v>-6.5792664558183211E-4</v>
      </c>
      <c r="O20" s="90">
        <f>(Tabla1910111331[[#This Row],[Total Balanza Comercial de Colombia (4)]])/('Exp de Col al Mundo'!E17+'Imp a Col del Mundo'!E17)</f>
        <v>2.8519501651714212E-4</v>
      </c>
      <c r="P20" s="89">
        <f>(Tabla1910111331[[#This Row],[Total Balanza Comercial de Colombia (5)]])/('Exp de Col al Mundo'!F17+'Imp a Col del Mundo'!F17)</f>
        <v>-5.7122318421308025E-3</v>
      </c>
      <c r="Q20" s="89">
        <f>(Tabla1910111331[[#This Row],[Total Balanza Comercial de Colombia (6)]])/('Exp de Col al Mundo'!G17+'Imp a Col del Mundo'!G17)</f>
        <v>-6.1232100143712191E-3</v>
      </c>
      <c r="R20" s="89">
        <f>(Tabla1910111331[[#This Row],[Total Balanza Comercial de Colombia (7)]])/('Exp de Col al Mundo'!H17+'Imp a Col del Mundo'!H17)</f>
        <v>-1.257080368682896E-2</v>
      </c>
      <c r="S20" s="89">
        <f>(Tabla1910111331[[#This Row],[Total Balanza Comercial de Colombia (8)]])/('Exp de Col al Mundo'!I17+'Imp a Col del Mundo'!I17)</f>
        <v>-1.7107144726158763E-2</v>
      </c>
      <c r="T20" s="89">
        <f>(Tabla1910111331[[#This Row],[Total Balanza Comercial de Colombia (9)]])/('Exp de Col al Mundo'!J17+'Imp a Col del Mundo'!J17)</f>
        <v>-2.3932206649025386E-3</v>
      </c>
      <c r="U20" s="89">
        <f>(Tabla1910111331[[#This Row],[Total Balanza Comercial de Colombia (10)]])/('Exp de Col al Mundo'!K17+'Imp a Col del Mundo'!K17)</f>
        <v>-2.2955686981755007E-2</v>
      </c>
      <c r="V20" s="1"/>
    </row>
    <row r="21" spans="1:34" x14ac:dyDescent="0.25">
      <c r="A21" s="9">
        <v>2011</v>
      </c>
      <c r="B21" s="47">
        <f>'Balanza c '!B18</f>
        <v>171699.91600000003</v>
      </c>
      <c r="C21" s="47">
        <f>'Balanza c '!C18</f>
        <v>-57608.049999999996</v>
      </c>
      <c r="D21" s="47">
        <f>'Balanza c '!D18</f>
        <v>-4066.4949999999953</v>
      </c>
      <c r="E21" s="47">
        <f>'Balanza c '!E18</f>
        <v>1375.7460000000001</v>
      </c>
      <c r="F21" s="47">
        <f>'Balanza c '!F18</f>
        <v>-25193.35</v>
      </c>
      <c r="G21" s="47">
        <f>'Balanza c '!G18</f>
        <v>-44866.188999999998</v>
      </c>
      <c r="H21" s="47">
        <f>'Balanza c '!H18</f>
        <v>-128980.81300000001</v>
      </c>
      <c r="I21" s="47">
        <f>'Balanza c '!I18</f>
        <v>-187519.32500000001</v>
      </c>
      <c r="J21" s="47">
        <f>'Balanza c '!J18</f>
        <v>-24248.68</v>
      </c>
      <c r="K21" s="47">
        <f>'Balanza c '!K18</f>
        <v>-44169.796999999999</v>
      </c>
      <c r="L21" s="90">
        <f>(Tabla1910111331[[#This Row],[Total Balanza Comercial de Colombia (1)]])/('Exp de Col al Mundo'!B18+'Imp a Col del Mundo'!B18)</f>
        <v>4.1316591339827114E-3</v>
      </c>
      <c r="M21" s="89">
        <f>(Tabla1910111331[[#This Row],[Total Balanza Comercial de Colombia (2)]])/('Exp de Col al Mundo'!C18+'Imp a Col del Mundo'!C18)</f>
        <v>-1.0274932153847864E-2</v>
      </c>
      <c r="N21" s="89">
        <f>(Tabla1910111331[[#This Row],[Total Balanza Comercial de Colombia (3)]])/('Exp de Col al Mundo'!D18+'Imp a Col del Mundo'!D18)</f>
        <v>-3.0885231310513072E-4</v>
      </c>
      <c r="O21" s="90">
        <f>(Tabla1910111331[[#This Row],[Total Balanza Comercial de Colombia (4)]])/('Exp de Col al Mundo'!E18+'Imp a Col del Mundo'!E18)</f>
        <v>3.5111234610911684E-4</v>
      </c>
      <c r="P21" s="89">
        <f>(Tabla1910111331[[#This Row],[Total Balanza Comercial de Colombia (5)]])/('Exp de Col al Mundo'!F18+'Imp a Col del Mundo'!F18)</f>
        <v>-4.2739699625343186E-3</v>
      </c>
      <c r="Q21" s="89">
        <f>(Tabla1910111331[[#This Row],[Total Balanza Comercial de Colombia (6)]])/('Exp de Col al Mundo'!G18+'Imp a Col del Mundo'!G18)</f>
        <v>-6.6322071783595548E-3</v>
      </c>
      <c r="R21" s="89">
        <f>(Tabla1910111331[[#This Row],[Total Balanza Comercial de Colombia (7)]])/('Exp de Col al Mundo'!H18+'Imp a Col del Mundo'!H18)</f>
        <v>-1.2762614717422863E-2</v>
      </c>
      <c r="S21" s="89">
        <f>(Tabla1910111331[[#This Row],[Total Balanza Comercial de Colombia (8)]])/('Exp de Col al Mundo'!I18+'Imp a Col del Mundo'!I18)</f>
        <v>-2.1693841917128656E-2</v>
      </c>
      <c r="T21" s="89">
        <f>(Tabla1910111331[[#This Row],[Total Balanza Comercial de Colombia (9)]])/('Exp de Col al Mundo'!J18+'Imp a Col del Mundo'!J18)</f>
        <v>-4.1234923317063771E-3</v>
      </c>
      <c r="U21" s="89">
        <f>(Tabla1910111331[[#This Row],[Total Balanza Comercial de Colombia (10)]])/('Exp de Col al Mundo'!K18+'Imp a Col del Mundo'!K18)</f>
        <v>-6.9458877806293003E-3</v>
      </c>
      <c r="V21" s="1"/>
    </row>
    <row r="22" spans="1:34" x14ac:dyDescent="0.25">
      <c r="A22" s="9">
        <v>2012</v>
      </c>
      <c r="B22" s="47">
        <f>'Balanza c '!B19</f>
        <v>-3857.5889999999781</v>
      </c>
      <c r="C22" s="47">
        <f>'Balanza c '!C19</f>
        <v>-78585.274999999994</v>
      </c>
      <c r="D22" s="47">
        <f>'Balanza c '!D19</f>
        <v>5679.3739999999998</v>
      </c>
      <c r="E22" s="47">
        <f>'Balanza c '!E19</f>
        <v>5037.8710000000001</v>
      </c>
      <c r="F22" s="47">
        <f>'Balanza c '!F19</f>
        <v>-31377.953999999998</v>
      </c>
      <c r="G22" s="47">
        <f>'Balanza c '!G19</f>
        <v>-99081.387999999992</v>
      </c>
      <c r="H22" s="47">
        <f>'Balanza c '!H19</f>
        <v>-138283.94</v>
      </c>
      <c r="I22" s="47">
        <f>'Balanza c '!I19</f>
        <v>-187914.05900000001</v>
      </c>
      <c r="J22" s="47">
        <f>'Balanza c '!J19</f>
        <v>-29983.198</v>
      </c>
      <c r="K22" s="47">
        <f>'Balanza c '!K19</f>
        <v>-106984.39</v>
      </c>
      <c r="L22" s="90">
        <f>(Tabla1910111331[[#This Row],[Total Balanza Comercial de Colombia (1)]])/('Exp de Col al Mundo'!B19+'Imp a Col del Mundo'!B19)</f>
        <v>-8.6344271098330103E-5</v>
      </c>
      <c r="M22" s="89">
        <f>(Tabla1910111331[[#This Row],[Total Balanza Comercial de Colombia (2)]])/('Exp de Col al Mundo'!C19+'Imp a Col del Mundo'!C19)</f>
        <v>-1.3350595732798632E-2</v>
      </c>
      <c r="N22" s="89">
        <f>(Tabla1910111331[[#This Row],[Total Balanza Comercial de Colombia (3)]])/('Exp de Col al Mundo'!D19+'Imp a Col del Mundo'!D19)</f>
        <v>3.7383657055914805E-4</v>
      </c>
      <c r="O22" s="90">
        <f>(Tabla1910111331[[#This Row],[Total Balanza Comercial de Colombia (4)]])/('Exp de Col al Mundo'!E19+'Imp a Col del Mundo'!E19)</f>
        <v>1.2092399060282856E-3</v>
      </c>
      <c r="P22" s="89">
        <f>(Tabla1910111331[[#This Row],[Total Balanza Comercial de Colombia (5)]])/('Exp de Col al Mundo'!F19+'Imp a Col del Mundo'!F19)</f>
        <v>-4.9149519604313038E-3</v>
      </c>
      <c r="Q22" s="89">
        <f>(Tabla1910111331[[#This Row],[Total Balanza Comercial de Colombia (6)]])/('Exp de Col al Mundo'!G19+'Imp a Col del Mundo'!G19)</f>
        <v>-1.4502637236971655E-2</v>
      </c>
      <c r="R22" s="89">
        <f>(Tabla1910111331[[#This Row],[Total Balanza Comercial de Colombia (7)]])/('Exp de Col al Mundo'!H19+'Imp a Col del Mundo'!H19)</f>
        <v>-1.3410665927411808E-2</v>
      </c>
      <c r="S22" s="89">
        <f>(Tabla1910111331[[#This Row],[Total Balanza Comercial de Colombia (8)]])/('Exp de Col al Mundo'!I19+'Imp a Col del Mundo'!I19)</f>
        <v>-2.0280049169558105E-2</v>
      </c>
      <c r="T22" s="89">
        <f>(Tabla1910111331[[#This Row],[Total Balanza Comercial de Colombia (9)]])/('Exp de Col al Mundo'!J19+'Imp a Col del Mundo'!J19)</f>
        <v>-4.5024035115962683E-3</v>
      </c>
      <c r="U22" s="89">
        <f>(Tabla1910111331[[#This Row],[Total Balanza Comercial de Colombia (10)]])/('Exp de Col al Mundo'!K19+'Imp a Col del Mundo'!K19)</f>
        <v>-2.3025313691034912E-2</v>
      </c>
      <c r="V22" s="1"/>
    </row>
    <row r="23" spans="1:34" x14ac:dyDescent="0.25">
      <c r="A23" s="9">
        <v>2013</v>
      </c>
      <c r="B23" s="47">
        <f>'Balanza c '!B20</f>
        <v>-22632.388999999966</v>
      </c>
      <c r="C23" s="47">
        <f>'Balanza c '!C20</f>
        <v>-72946.411000000007</v>
      </c>
      <c r="D23" s="47">
        <f>'Balanza c '!D20</f>
        <v>-5092.5479999999989</v>
      </c>
      <c r="E23" s="47">
        <f>'Balanza c '!E20</f>
        <v>6063.4789999999994</v>
      </c>
      <c r="F23" s="47">
        <f>'Balanza c '!F20</f>
        <v>-24352.284</v>
      </c>
      <c r="G23" s="47" t="e">
        <f>'Balanza c '!G20</f>
        <v>#VALUE!</v>
      </c>
      <c r="H23" s="47">
        <f>'Balanza c '!H20</f>
        <v>-111748.67</v>
      </c>
      <c r="I23" s="47">
        <f>'Balanza c '!I20</f>
        <v>-135841.03600000002</v>
      </c>
      <c r="J23" s="47">
        <f>'Balanza c '!J20</f>
        <v>-25289.948</v>
      </c>
      <c r="K23" s="47">
        <f>'Balanza c '!K20</f>
        <v>-148758.28899999999</v>
      </c>
      <c r="L23" s="90">
        <f>(Tabla1910111331[[#This Row],[Total Balanza Comercial de Colombia (1)]])/('Exp de Col al Mundo'!B20+'Imp a Col del Mundo'!B20)</f>
        <v>-5.0380724925185331E-4</v>
      </c>
      <c r="M23" s="89">
        <f>(Tabla1910111331[[#This Row],[Total Balanza Comercial de Colombia (2)]])/('Exp de Col al Mundo'!C20+'Imp a Col del Mundo'!C20)</f>
        <v>-1.3009725892219966E-2</v>
      </c>
      <c r="N23" s="89">
        <f>(Tabla1910111331[[#This Row],[Total Balanza Comercial de Colombia (3)]])/('Exp de Col al Mundo'!D20+'Imp a Col del Mundo'!D20)</f>
        <v>-3.249995671659227E-4</v>
      </c>
      <c r="O23" s="90">
        <f>(Tabla1910111331[[#This Row],[Total Balanza Comercial de Colombia (4)]])/('Exp de Col al Mundo'!E20+'Imp a Col del Mundo'!E20)</f>
        <v>1.5314038891497636E-3</v>
      </c>
      <c r="P23" s="89">
        <f>(Tabla1910111331[[#This Row],[Total Balanza Comercial de Colombia (5)]])/('Exp de Col al Mundo'!F20+'Imp a Col del Mundo'!F20)</f>
        <v>-3.9770558764064233E-3</v>
      </c>
      <c r="Q23" s="89" t="e">
        <f>(Tabla1910111331[[#This Row],[Total Balanza Comercial de Colombia (6)]])/('Exp de Col al Mundo'!G20+'Imp a Col del Mundo'!G20)</f>
        <v>#VALUE!</v>
      </c>
      <c r="R23" s="89">
        <f>(Tabla1910111331[[#This Row],[Total Balanza Comercial de Colombia (7)]])/('Exp de Col al Mundo'!H20+'Imp a Col del Mundo'!H20)</f>
        <v>-1.100670927922872E-2</v>
      </c>
      <c r="S23" s="89">
        <f>(Tabla1910111331[[#This Row],[Total Balanza Comercial de Colombia (8)]])/('Exp de Col al Mundo'!I20+'Imp a Col del Mundo'!I20)</f>
        <v>-1.5449637541108592E-2</v>
      </c>
      <c r="T23" s="89">
        <f>(Tabla1910111331[[#This Row],[Total Balanza Comercial de Colombia (9)]])/('Exp de Col al Mundo'!J20+'Imp a Col del Mundo'!J20)</f>
        <v>-3.3600591057640389E-3</v>
      </c>
      <c r="U23" s="89">
        <f>(Tabla1910111331[[#This Row],[Total Balanza Comercial de Colombia (10)]])/('Exp de Col al Mundo'!K20+'Imp a Col del Mundo'!K20)</f>
        <v>-2.4540530087630817E-2</v>
      </c>
      <c r="V23" s="1"/>
    </row>
    <row r="24" spans="1:34" x14ac:dyDescent="0.25">
      <c r="A24" s="9">
        <v>2014</v>
      </c>
      <c r="B24" s="47">
        <f>'Balanza c '!B21</f>
        <v>120380.864</v>
      </c>
      <c r="C24" s="47">
        <f>'Balanza c '!C21</f>
        <v>-76250.067999999999</v>
      </c>
      <c r="D24" s="47">
        <f>'Balanza c '!D21</f>
        <v>3202.6439999999966</v>
      </c>
      <c r="E24" s="47">
        <f>'Balanza c '!E21</f>
        <v>3047.4870000000001</v>
      </c>
      <c r="F24" s="47">
        <f>'Balanza c '!F21</f>
        <v>-20622.302000000003</v>
      </c>
      <c r="G24" s="47">
        <f>'Balanza c '!G21</f>
        <v>-50290.609000000004</v>
      </c>
      <c r="H24" s="47">
        <f>'Balanza c '!H21</f>
        <v>-129350.19799999999</v>
      </c>
      <c r="I24" s="47">
        <f>'Balanza c '!I21</f>
        <v>-201570.45199999999</v>
      </c>
      <c r="J24" s="47">
        <f>'Balanza c '!J21</f>
        <v>-27227.184000000001</v>
      </c>
      <c r="K24" s="47">
        <f>'Balanza c '!K21</f>
        <v>-120124.749</v>
      </c>
      <c r="L24" s="90">
        <f>(Tabla1910111331[[#This Row],[Total Balanza Comercial de Colombia (1)]])/('Exp de Col al Mundo'!B21+'Imp a Col del Mundo'!B21)</f>
        <v>2.7679402661454707E-3</v>
      </c>
      <c r="M24" s="89">
        <f>(Tabla1910111331[[#This Row],[Total Balanza Comercial de Colombia (2)]])/('Exp de Col al Mundo'!C21+'Imp a Col del Mundo'!C21)</f>
        <v>-1.2745908778094983E-2</v>
      </c>
      <c r="N24" s="89">
        <f>(Tabla1910111331[[#This Row],[Total Balanza Comercial de Colombia (3)]])/('Exp de Col al Mundo'!D21+'Imp a Col del Mundo'!D21)</f>
        <v>2.0991988504612027E-4</v>
      </c>
      <c r="O24" s="90">
        <f>(Tabla1910111331[[#This Row],[Total Balanza Comercial de Colombia (4)]])/('Exp de Col al Mundo'!E21+'Imp a Col del Mundo'!E21)</f>
        <v>7.445036947618651E-4</v>
      </c>
      <c r="P24" s="89">
        <f>(Tabla1910111331[[#This Row],[Total Balanza Comercial de Colombia (5)]])/('Exp de Col al Mundo'!F21+'Imp a Col del Mundo'!F21)</f>
        <v>-3.1033634976660516E-3</v>
      </c>
      <c r="Q24" s="89">
        <f>(Tabla1910111331[[#This Row],[Total Balanza Comercial de Colombia (6)]])/('Exp de Col al Mundo'!G21+'Imp a Col del Mundo'!G21)</f>
        <v>-7.7545598682654242E-3</v>
      </c>
      <c r="R24" s="89">
        <f>(Tabla1910111331[[#This Row],[Total Balanza Comercial de Colombia (7)]])/('Exp de Col al Mundo'!H21+'Imp a Col del Mundo'!H21)</f>
        <v>-1.2488996731583386E-2</v>
      </c>
      <c r="S24" s="89">
        <f>(Tabla1910111331[[#This Row],[Total Balanza Comercial de Colombia (8)]])/('Exp de Col al Mundo'!I21+'Imp a Col del Mundo'!I21)</f>
        <v>-2.1792267152654202E-2</v>
      </c>
      <c r="T24" s="89">
        <f>(Tabla1910111331[[#This Row],[Total Balanza Comercial de Colombia (9)]])/('Exp de Col al Mundo'!J21+'Imp a Col del Mundo'!J21)</f>
        <v>-3.28912360248534E-3</v>
      </c>
      <c r="U24" s="89">
        <f>(Tabla1910111331[[#This Row],[Total Balanza Comercial de Colombia (10)]])/('Exp de Col al Mundo'!K21+'Imp a Col del Mundo'!K21)</f>
        <v>-1.9217679193452325E-2</v>
      </c>
      <c r="V24" s="1"/>
    </row>
    <row r="25" spans="1:34" x14ac:dyDescent="0.25">
      <c r="A25" s="10">
        <v>2015</v>
      </c>
      <c r="B25" s="47">
        <f>'Balanza c '!B22</f>
        <v>5911.8620000000228</v>
      </c>
      <c r="C25" s="47">
        <f>'Balanza c '!C22</f>
        <v>-69222.039000000004</v>
      </c>
      <c r="D25" s="47">
        <f>'Balanza c '!D22</f>
        <v>-5178.3419999999987</v>
      </c>
      <c r="E25" s="47">
        <f>'Balanza c '!E22</f>
        <v>4842.3189999999995</v>
      </c>
      <c r="F25" s="47">
        <f>'Balanza c '!F22</f>
        <v>-18990.504000000001</v>
      </c>
      <c r="G25" s="47">
        <f>'Balanza c '!G22</f>
        <v>-19713.038</v>
      </c>
      <c r="H25" s="47">
        <f>'Balanza c '!H22</f>
        <v>-151168.82500000001</v>
      </c>
      <c r="I25" s="47">
        <f>'Balanza c '!I22</f>
        <v>-96610.967000000004</v>
      </c>
      <c r="J25" s="47">
        <f>'Balanza c '!J22</f>
        <v>-26631.397999999997</v>
      </c>
      <c r="K25" s="47">
        <f>'Balanza c '!K22</f>
        <v>-82416.240000000005</v>
      </c>
      <c r="L25" s="90">
        <f>(Tabla1910111331[[#This Row],[Total Balanza Comercial de Colombia (1)]])/('Exp de Col al Mundo'!B22+'Imp a Col del Mundo'!B22)</f>
        <v>2.1476225978876959E-4</v>
      </c>
      <c r="M25" s="89">
        <f>(Tabla1910111331[[#This Row],[Total Balanza Comercial de Colombia (2)]])/('Exp de Col al Mundo'!C22+'Imp a Col del Mundo'!C22)</f>
        <v>-1.2976106449110418E-2</v>
      </c>
      <c r="N25" s="89">
        <f>(Tabla1910111331[[#This Row],[Total Balanza Comercial de Colombia (3)]])/('Exp de Col al Mundo'!D22+'Imp a Col del Mundo'!D22)</f>
        <v>-4.8046552634008248E-4</v>
      </c>
      <c r="O25" s="90">
        <f>(Tabla1910111331[[#This Row],[Total Balanza Comercial de Colombia (4)]])/('Exp de Col al Mundo'!E22+'Imp a Col del Mundo'!E22)</f>
        <v>1.3817541388508946E-3</v>
      </c>
      <c r="P25" s="89">
        <f>(Tabla1910111331[[#This Row],[Total Balanza Comercial de Colombia (5)]])/('Exp de Col al Mundo'!F22+'Imp a Col del Mundo'!F22)</f>
        <v>-3.4588414853913702E-3</v>
      </c>
      <c r="Q25" s="89">
        <f>(Tabla1910111331[[#This Row],[Total Balanza Comercial de Colombia (6)]])/('Exp de Col al Mundo'!G22+'Imp a Col del Mundo'!G22)</f>
        <v>-4.2805151664616937E-3</v>
      </c>
      <c r="R25" s="89">
        <f>(Tabla1910111331[[#This Row],[Total Balanza Comercial de Colombia (7)]])/('Exp de Col al Mundo'!H22+'Imp a Col del Mundo'!H22)</f>
        <v>-1.6304095992712785E-2</v>
      </c>
      <c r="S25" s="89">
        <f>(Tabla1910111331[[#This Row],[Total Balanza Comercial de Colombia (8)]])/('Exp de Col al Mundo'!I22+'Imp a Col del Mundo'!I22)</f>
        <v>-1.1851278406502569E-2</v>
      </c>
      <c r="T25" s="89">
        <f>(Tabla1910111331[[#This Row],[Total Balanza Comercial de Colombia (9)]])/('Exp de Col al Mundo'!J22+'Imp a Col del Mundo'!J22)</f>
        <v>-3.9222012996899536E-3</v>
      </c>
      <c r="U25" s="89">
        <f>(Tabla1910111331[[#This Row],[Total Balanza Comercial de Colombia (10)]])/('Exp de Col al Mundo'!K22+'Imp a Col del Mundo'!K22)</f>
        <v>-1.3122791887829967E-2</v>
      </c>
      <c r="V25" s="1"/>
    </row>
    <row r="26" spans="1:34" x14ac:dyDescent="0.25">
      <c r="A26" t="s">
        <v>37</v>
      </c>
      <c r="B26" s="14"/>
      <c r="C26" s="14"/>
      <c r="D26" s="15"/>
      <c r="E26" s="15"/>
      <c r="F26" s="36"/>
      <c r="G26" s="1"/>
      <c r="P26" s="1"/>
    </row>
    <row r="27" spans="1:34" x14ac:dyDescent="0.25">
      <c r="P27" s="1"/>
    </row>
    <row r="28" spans="1:34" ht="15.75" x14ac:dyDescent="0.25">
      <c r="A28" s="122" t="s">
        <v>8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</row>
    <row r="29" spans="1:34" ht="30" x14ac:dyDescent="0.25">
      <c r="A29" s="24" t="s">
        <v>0</v>
      </c>
      <c r="B29" s="25" t="s">
        <v>189</v>
      </c>
      <c r="C29" s="25" t="s">
        <v>188</v>
      </c>
      <c r="D29" s="25" t="s">
        <v>187</v>
      </c>
      <c r="E29" s="25" t="s">
        <v>186</v>
      </c>
      <c r="F29" s="25" t="s">
        <v>185</v>
      </c>
      <c r="G29" s="25" t="s">
        <v>184</v>
      </c>
      <c r="H29" s="25" t="s">
        <v>183</v>
      </c>
      <c r="I29" s="25" t="s">
        <v>182</v>
      </c>
      <c r="J29" s="25" t="s">
        <v>181</v>
      </c>
      <c r="K29" s="25" t="s">
        <v>180</v>
      </c>
      <c r="L29" s="24" t="s">
        <v>218</v>
      </c>
      <c r="M29" s="24" t="s">
        <v>219</v>
      </c>
      <c r="N29" s="24" t="s">
        <v>220</v>
      </c>
      <c r="O29" s="24" t="s">
        <v>221</v>
      </c>
      <c r="P29" s="24" t="s">
        <v>222</v>
      </c>
      <c r="Q29" s="24" t="s">
        <v>223</v>
      </c>
      <c r="R29" s="24" t="s">
        <v>224</v>
      </c>
      <c r="S29" s="24" t="s">
        <v>225</v>
      </c>
      <c r="T29" s="24" t="s">
        <v>226</v>
      </c>
      <c r="U29" s="24" t="s">
        <v>227</v>
      </c>
      <c r="AD29" s="1"/>
      <c r="AH29" t="s">
        <v>179</v>
      </c>
    </row>
    <row r="30" spans="1:34" x14ac:dyDescent="0.25">
      <c r="A30" s="26">
        <v>1995</v>
      </c>
      <c r="B30" s="27">
        <f>(('Export '!B2)/(Data!$L37)/(('COL to World'!B14)/'COL to World'!$L14))</f>
        <v>1.4619793918676347</v>
      </c>
      <c r="C30" s="27">
        <f>(('Export '!C2)/(Data!$L37)/(('COL to World'!C14)/'COL to World'!$L14))</f>
        <v>0.25349337385327192</v>
      </c>
      <c r="D30" s="27">
        <f>(('Export '!D2)/(Data!$L37)/(('COL to World'!D14)/'COL to World'!$L14))</f>
        <v>0.8460947581569852</v>
      </c>
      <c r="E30" s="27">
        <f>(('Export '!E2)/(Data!$L37)/(('COL to World'!E14)/'COL to World'!$L14))</f>
        <v>0.27785037456641809</v>
      </c>
      <c r="F30" s="27">
        <f>(('Export '!F2)/(Data!$L37)/(('COL to World'!F14)/'COL to World'!$L14))</f>
        <v>9.1077040978573096E-2</v>
      </c>
      <c r="G30" s="27">
        <f>(('Export '!G2)/(Data!$L37)/(('COL to World'!G14)/'COL to World'!$L14))</f>
        <v>0.10339145171461971</v>
      </c>
      <c r="H30" s="27">
        <f>(('Export '!H2)/(Data!$L37)/(('COL to World'!H14)/'COL to World'!$L14))</f>
        <v>0.10469162812683754</v>
      </c>
      <c r="I30" s="27">
        <f>(('Export '!I2)/(Data!$L37)/(('COL to World'!I14)/'COL to World'!$L14))</f>
        <v>0.6134342208597523</v>
      </c>
      <c r="J30" s="27">
        <f>(('Export '!J2)/(Data!$L37)/(('COL to World'!J14)/'COL to World'!$L14))</f>
        <v>0.97576047968338586</v>
      </c>
      <c r="K30" s="27" t="e">
        <f>(('Export '!K2)/(Data!$L37)/(('COL to World'!K14)/'COL to World'!$L14))</f>
        <v>#VALUE!</v>
      </c>
      <c r="L30" s="2" t="str">
        <f>IF(Tabla191011131432[[#This Row],[Indice de Balassa (1)]]&gt;0.33,"VENTAJA","INTRAPRODUCTO")</f>
        <v>VENTAJA</v>
      </c>
      <c r="M30" s="2" t="str">
        <f>IF(Tabla191011131432[[#This Row],[Indice de Balassa (2)]]&gt;0.33,"VENTAJA","INTRAPRODUCTO")</f>
        <v>INTRAPRODUCTO</v>
      </c>
      <c r="N30" s="2" t="str">
        <f>IF(Tabla191011131432[[#This Row],[Indice de Balassa (3)]]&gt;0.33,"VENTAJA","INTRAPRODUCTO")</f>
        <v>VENTAJA</v>
      </c>
      <c r="O30" s="2" t="str">
        <f>IF(Tabla191011131432[[#This Row],[Indice de Balassa (4)]]&gt;0.33,"VENTAJA","INTRAPRODUCTO")</f>
        <v>INTRAPRODUCTO</v>
      </c>
      <c r="P30" s="2" t="str">
        <f>IF(Tabla191011131432[[#This Row],[Indice de Balassa (5)]]&gt;0.33,"VENTAJA","INTRAPRODUCTO")</f>
        <v>INTRAPRODUCTO</v>
      </c>
      <c r="Q30" s="2" t="str">
        <f>IF(Tabla191011131432[[#This Row],[Indice de Balassa (6)]]&gt;0.33,"VENTAJA","INTRAPRODUCTO")</f>
        <v>INTRAPRODUCTO</v>
      </c>
      <c r="R30" s="2" t="str">
        <f>IF(Tabla191011131432[[#This Row],[Indice de Balassa (7)]]&gt;0.33,"VENTAJA","INTRAPRODUCTO")</f>
        <v>INTRAPRODUCTO</v>
      </c>
      <c r="S30" s="2" t="str">
        <f>IF(Tabla191011131432[[#This Row],[Indice de Balassa (8)]]&gt;0.33,"VENTAJA","INTRAPRODUCTO")</f>
        <v>VENTAJA</v>
      </c>
      <c r="T30" s="2" t="str">
        <f>IF(Tabla191011131432[[#This Row],[Indice de Balassa (9)]]&gt;0.33,"VENTAJA","INTRAPRODUCTO")</f>
        <v>VENTAJA</v>
      </c>
      <c r="U30" s="2" t="e">
        <f>IF(Tabla191011131432[[#This Row],[Indice de Balassa  (10)]]&gt;0.33,"VENTAJA","INTRAPRODUCTO")</f>
        <v>#VALUE!</v>
      </c>
    </row>
    <row r="31" spans="1:34" x14ac:dyDescent="0.25">
      <c r="A31" s="26">
        <v>1996</v>
      </c>
      <c r="B31" s="27">
        <f>(('Export '!B3)/(Data!$L38)/(('COL to World'!B15)/'COL to World'!$L15))</f>
        <v>1.2712499910329087</v>
      </c>
      <c r="C31" s="27">
        <f>(('Export '!C3)/(Data!$L38)/(('COL to World'!C15)/'COL to World'!$L15))</f>
        <v>2.8149195119253201</v>
      </c>
      <c r="D31" s="27">
        <f>(('Export '!D3)/(Data!$L38)/(('COL to World'!D15)/'COL to World'!$L15))</f>
        <v>3.1955108609336348E-2</v>
      </c>
      <c r="E31" s="27">
        <f>(('Export '!E3)/(Data!$L38)/(('COL to World'!E15)/'COL to World'!$L15))</f>
        <v>0.44547841455444415</v>
      </c>
      <c r="F31" s="27">
        <f>(('Export '!F3)/(Data!$L38)/(('COL to World'!F15)/'COL to World'!$L15))</f>
        <v>0.19328084483297625</v>
      </c>
      <c r="G31" s="27">
        <f>(('Export '!G3)/(Data!$L38)/(('COL to World'!G15)/'COL to World'!$L15))</f>
        <v>2.2727576190132326E-2</v>
      </c>
      <c r="H31" s="27">
        <f>(('Export '!H3)/(Data!$L38)/(('COL to World'!H15)/'COL to World'!$L15))</f>
        <v>0.19603809231406061</v>
      </c>
      <c r="I31" s="27">
        <f>(('Export '!I3)/(Data!$L38)/(('COL to World'!I15)/'COL to World'!$L15))</f>
        <v>0.60561357781483971</v>
      </c>
      <c r="J31" s="27">
        <f>(('Export '!J3)/(Data!$L38)/(('COL to World'!J15)/'COL to World'!$L15))</f>
        <v>1.4443955326469879</v>
      </c>
      <c r="K31" s="27" t="e">
        <f>(('Export '!K3)/(Data!$L38)/(('COL to World'!K15)/'COL to World'!$L15))</f>
        <v>#VALUE!</v>
      </c>
      <c r="L31" s="2" t="str">
        <f>IF(Tabla191011131432[[#This Row],[Indice de Balassa (1)]]&gt;0.33,"VENTAJA","INTRAPRODUCTO")</f>
        <v>VENTAJA</v>
      </c>
      <c r="M31" s="2" t="str">
        <f>IF(Tabla191011131432[[#This Row],[Indice de Balassa (2)]]&gt;0.33,"VENTAJA","INTRAPRODUCTO")</f>
        <v>VENTAJA</v>
      </c>
      <c r="N31" s="2" t="str">
        <f>IF(Tabla191011131432[[#This Row],[Indice de Balassa (3)]]&gt;0.33,"VENTAJA","INTRAPRODUCTO")</f>
        <v>INTRAPRODUCTO</v>
      </c>
      <c r="O31" s="2" t="str">
        <f>IF(Tabla191011131432[[#This Row],[Indice de Balassa (4)]]&gt;0.33,"VENTAJA","INTRAPRODUCTO")</f>
        <v>VENTAJA</v>
      </c>
      <c r="P31" s="2" t="str">
        <f>IF(Tabla191011131432[[#This Row],[Indice de Balassa (5)]]&gt;0.33,"VENTAJA","INTRAPRODUCTO")</f>
        <v>INTRAPRODUCTO</v>
      </c>
      <c r="Q31" s="2" t="str">
        <f>IF(Tabla191011131432[[#This Row],[Indice de Balassa (6)]]&gt;0.33,"VENTAJA","INTRAPRODUCTO")</f>
        <v>INTRAPRODUCTO</v>
      </c>
      <c r="R31" s="2" t="str">
        <f>IF(Tabla191011131432[[#This Row],[Indice de Balassa (7)]]&gt;0.33,"VENTAJA","INTRAPRODUCTO")</f>
        <v>INTRAPRODUCTO</v>
      </c>
      <c r="S31" s="2" t="str">
        <f>IF(Tabla191011131432[[#This Row],[Indice de Balassa (8)]]&gt;0.33,"VENTAJA","INTRAPRODUCTO")</f>
        <v>VENTAJA</v>
      </c>
      <c r="T31" s="2" t="str">
        <f>IF(Tabla191011131432[[#This Row],[Indice de Balassa (9)]]&gt;0.33,"VENTAJA","INTRAPRODUCTO")</f>
        <v>VENTAJA</v>
      </c>
      <c r="U31" s="2" t="e">
        <f>IF(Tabla191011131432[[#This Row],[Indice de Balassa  (10)]]&gt;0.33,"VENTAJA","INTRAPRODUCTO")</f>
        <v>#VALUE!</v>
      </c>
    </row>
    <row r="32" spans="1:34" x14ac:dyDescent="0.25">
      <c r="A32" s="26">
        <v>1997</v>
      </c>
      <c r="B32" s="27">
        <f>(('Export '!B4)/(Data!$L39)/(('COL to World'!B16)/'COL to World'!$L16))</f>
        <v>1.4328476195915394</v>
      </c>
      <c r="C32" s="27">
        <f>(('Export '!C4)/(Data!$L39)/(('COL to World'!C16)/'COL to World'!$L16))</f>
        <v>0.71101293227689388</v>
      </c>
      <c r="D32" s="27">
        <f>(('Export '!D4)/(Data!$L39)/(('COL to World'!D16)/'COL to World'!$L16))</f>
        <v>0.11014324819747746</v>
      </c>
      <c r="E32" s="27">
        <f>(('Export '!E4)/(Data!$L39)/(('COL to World'!E16)/'COL to World'!$L16))</f>
        <v>0.40425062032098408</v>
      </c>
      <c r="F32" s="27">
        <f>(('Export '!F4)/(Data!$L39)/(('COL to World'!F16)/'COL to World'!$L16))</f>
        <v>0.10182134910069078</v>
      </c>
      <c r="G32" s="27">
        <f>(('Export '!G4)/(Data!$L39)/(('COL to World'!G16)/'COL to World'!$L16))</f>
        <v>9.4172729261627498E-3</v>
      </c>
      <c r="H32" s="27">
        <f>(('Export '!H4)/(Data!$L39)/(('COL to World'!H16)/'COL to World'!$L16))</f>
        <v>0.33756219622812506</v>
      </c>
      <c r="I32" s="27">
        <f>(('Export '!I4)/(Data!$L39)/(('COL to World'!I16)/'COL to World'!$L16))</f>
        <v>0.372332438785486</v>
      </c>
      <c r="J32" s="27">
        <f>(('Export '!J4)/(Data!$L39)/(('COL to World'!J16)/'COL to World'!$L16))</f>
        <v>1.2443483237036984E-2</v>
      </c>
      <c r="K32" s="27" t="e">
        <f>(('Export '!K4)/(Data!$L39)/(('COL to World'!K16)/'COL to World'!$L16))</f>
        <v>#VALUE!</v>
      </c>
      <c r="L32" s="2" t="str">
        <f>IF(Tabla191011131432[[#This Row],[Indice de Balassa (1)]]&gt;0.33,"VENTAJA","INTRAPRODUCTO")</f>
        <v>VENTAJA</v>
      </c>
      <c r="M32" s="2" t="str">
        <f>IF(Tabla191011131432[[#This Row],[Indice de Balassa (2)]]&gt;0.33,"VENTAJA","INTRAPRODUCTO")</f>
        <v>VENTAJA</v>
      </c>
      <c r="N32" s="2" t="str">
        <f>IF(Tabla191011131432[[#This Row],[Indice de Balassa (3)]]&gt;0.33,"VENTAJA","INTRAPRODUCTO")</f>
        <v>INTRAPRODUCTO</v>
      </c>
      <c r="O32" s="2" t="str">
        <f>IF(Tabla191011131432[[#This Row],[Indice de Balassa (4)]]&gt;0.33,"VENTAJA","INTRAPRODUCTO")</f>
        <v>VENTAJA</v>
      </c>
      <c r="P32" s="2" t="str">
        <f>IF(Tabla191011131432[[#This Row],[Indice de Balassa (5)]]&gt;0.33,"VENTAJA","INTRAPRODUCTO")</f>
        <v>INTRAPRODUCTO</v>
      </c>
      <c r="Q32" s="2" t="str">
        <f>IF(Tabla191011131432[[#This Row],[Indice de Balassa (6)]]&gt;0.33,"VENTAJA","INTRAPRODUCTO")</f>
        <v>INTRAPRODUCTO</v>
      </c>
      <c r="R32" s="2" t="str">
        <f>IF(Tabla191011131432[[#This Row],[Indice de Balassa (7)]]&gt;0.33,"VENTAJA","INTRAPRODUCTO")</f>
        <v>VENTAJA</v>
      </c>
      <c r="S32" s="2" t="str">
        <f>IF(Tabla191011131432[[#This Row],[Indice de Balassa (8)]]&gt;0.33,"VENTAJA","INTRAPRODUCTO")</f>
        <v>VENTAJA</v>
      </c>
      <c r="T32" s="2" t="str">
        <f>IF(Tabla191011131432[[#This Row],[Indice de Balassa (9)]]&gt;0.33,"VENTAJA","INTRAPRODUCTO")</f>
        <v>INTRAPRODUCTO</v>
      </c>
      <c r="U32" s="2" t="e">
        <f>IF(Tabla191011131432[[#This Row],[Indice de Balassa  (10)]]&gt;0.33,"VENTAJA","INTRAPRODUCTO")</f>
        <v>#VALUE!</v>
      </c>
      <c r="Z32" s="41" t="s">
        <v>44</v>
      </c>
      <c r="AA32" s="41"/>
      <c r="AB32" s="41"/>
      <c r="AC32" s="41"/>
      <c r="AD32" s="30"/>
      <c r="AE32" s="30"/>
    </row>
    <row r="33" spans="1:32" x14ac:dyDescent="0.25">
      <c r="A33" s="26">
        <v>1998</v>
      </c>
      <c r="B33" s="27">
        <f>(('Export '!B5)/(Data!$L40)/(('COL to World'!B17)/'COL to World'!$L17))</f>
        <v>1.4144316649058171</v>
      </c>
      <c r="C33" s="27">
        <f>(('Export '!C5)/(Data!$L40)/(('COL to World'!C17)/'COL to World'!$L17))</f>
        <v>0.55986465654447182</v>
      </c>
      <c r="D33" s="27">
        <f>(('Export '!D5)/(Data!$L40)/(('COL to World'!D17)/'COL to World'!$L17))</f>
        <v>0.55983919153526129</v>
      </c>
      <c r="E33" s="27">
        <f>(('Export '!E5)/(Data!$L40)/(('COL to World'!E17)/'COL to World'!$L17))</f>
        <v>0.45610235737697108</v>
      </c>
      <c r="F33" s="27">
        <f>(('Export '!F5)/(Data!$L40)/(('COL to World'!F17)/'COL to World'!$L17))</f>
        <v>0.26072217187462998</v>
      </c>
      <c r="G33" s="27" t="e">
        <f>(('Export '!G5)/(Data!$L40)/(('COL to World'!G17)/'COL to World'!$L17))</f>
        <v>#VALUE!</v>
      </c>
      <c r="H33" s="27">
        <f>(('Export '!H5)/(Data!$L40)/(('COL to World'!H17)/'COL to World'!$L17))</f>
        <v>0.24586926694902556</v>
      </c>
      <c r="I33" s="27">
        <f>(('Export '!I5)/(Data!$L40)/(('COL to World'!I17)/'COL to World'!$L17))</f>
        <v>0.35176091864907649</v>
      </c>
      <c r="J33" s="27">
        <f>(('Export '!J5)/(Data!$L40)/(('COL to World'!J17)/'COL to World'!$L17))</f>
        <v>4.4470251971229044E-2</v>
      </c>
      <c r="K33" s="27">
        <f>(('Export '!K5)/(Data!$L40)/(('COL to World'!K17)/'COL to World'!$L17))</f>
        <v>2.4066133023464371E-3</v>
      </c>
      <c r="L33" s="2" t="str">
        <f>IF(Tabla191011131432[[#This Row],[Indice de Balassa (1)]]&gt;0.33,"VENTAJA","INTRAPRODUCTO")</f>
        <v>VENTAJA</v>
      </c>
      <c r="M33" s="2" t="str">
        <f>IF(Tabla191011131432[[#This Row],[Indice de Balassa (2)]]&gt;0.33,"VENTAJA","INTRAPRODUCTO")</f>
        <v>VENTAJA</v>
      </c>
      <c r="N33" s="2" t="str">
        <f>IF(Tabla191011131432[[#This Row],[Indice de Balassa (3)]]&gt;0.33,"VENTAJA","INTRAPRODUCTO")</f>
        <v>VENTAJA</v>
      </c>
      <c r="O33" s="2" t="str">
        <f>IF(Tabla191011131432[[#This Row],[Indice de Balassa (4)]]&gt;0.33,"VENTAJA","INTRAPRODUCTO")</f>
        <v>VENTAJA</v>
      </c>
      <c r="P33" s="2" t="str">
        <f>IF(Tabla191011131432[[#This Row],[Indice de Balassa (5)]]&gt;0.33,"VENTAJA","INTRAPRODUCTO")</f>
        <v>INTRAPRODUCTO</v>
      </c>
      <c r="Q33" s="2" t="e">
        <f>IF(Tabla191011131432[[#This Row],[Indice de Balassa (6)]]&gt;0.33,"VENTAJA","INTRAPRODUCTO")</f>
        <v>#VALUE!</v>
      </c>
      <c r="R33" s="2" t="str">
        <f>IF(Tabla191011131432[[#This Row],[Indice de Balassa (7)]]&gt;0.33,"VENTAJA","INTRAPRODUCTO")</f>
        <v>INTRAPRODUCTO</v>
      </c>
      <c r="S33" s="2" t="str">
        <f>IF(Tabla191011131432[[#This Row],[Indice de Balassa (8)]]&gt;0.33,"VENTAJA","INTRAPRODUCTO")</f>
        <v>VENTAJA</v>
      </c>
      <c r="T33" s="2" t="str">
        <f>IF(Tabla191011131432[[#This Row],[Indice de Balassa (9)]]&gt;0.33,"VENTAJA","INTRAPRODUCTO")</f>
        <v>INTRAPRODUCTO</v>
      </c>
      <c r="U33" s="2" t="str">
        <f>IF(Tabla191011131432[[#This Row],[Indice de Balassa  (10)]]&gt;0.33,"VENTAJA","INTRAPRODUCTO")</f>
        <v>INTRAPRODUCTO</v>
      </c>
      <c r="Z33" s="40"/>
      <c r="AA33" s="40" t="s">
        <v>45</v>
      </c>
      <c r="AB33" s="40"/>
      <c r="AC33" s="40"/>
    </row>
    <row r="34" spans="1:32" x14ac:dyDescent="0.25">
      <c r="A34" s="26">
        <v>1999</v>
      </c>
      <c r="B34" s="27">
        <f>(('Export '!B6)/(Data!$L41)/(('COL to World'!B18)/'COL to World'!$L18))</f>
        <v>1.4671397085973958</v>
      </c>
      <c r="C34" s="27">
        <f>(('Export '!C6)/(Data!$L41)/(('COL to World'!C18)/'COL to World'!$L18))</f>
        <v>0.10242332458338799</v>
      </c>
      <c r="D34" s="27">
        <f>(('Export '!D6)/(Data!$L41)/(('COL to World'!D18)/'COL to World'!$L18))</f>
        <v>0.11148062434951879</v>
      </c>
      <c r="E34" s="27">
        <f>(('Export '!E6)/(Data!$L41)/(('COL to World'!E18)/'COL to World'!$L18))</f>
        <v>0.46729888238200967</v>
      </c>
      <c r="F34" s="27">
        <f>(('Export '!F6)/(Data!$L41)/(('COL to World'!F18)/'COL to World'!$L18))</f>
        <v>0.22748116642863736</v>
      </c>
      <c r="G34" s="27">
        <f>(('Export '!G6)/(Data!$L41)/(('COL to World'!G18)/'COL to World'!$L18))</f>
        <v>0.37334545969958549</v>
      </c>
      <c r="H34" s="27">
        <f>(('Export '!H6)/(Data!$L41)/(('COL to World'!H18)/'COL to World'!$L18))</f>
        <v>0.28137005911077229</v>
      </c>
      <c r="I34" s="27">
        <f>(('Export '!I6)/(Data!$L41)/(('COL to World'!I18)/'COL to World'!$L18))</f>
        <v>0.4678275787191859</v>
      </c>
      <c r="J34" s="27">
        <f>(('Export '!J6)/(Data!$L41)/(('COL to World'!J18)/'COL to World'!$L18))</f>
        <v>0.23265960932818092</v>
      </c>
      <c r="K34" s="27">
        <f>(('Export '!K6)/(Data!$L41)/(('COL to World'!K18)/'COL to World'!$L18))</f>
        <v>7.5041315868479754E-3</v>
      </c>
      <c r="L34" s="2" t="str">
        <f>IF(Tabla191011131432[[#This Row],[Indice de Balassa (1)]]&gt;0.33,"VENTAJA","INTRAPRODUCTO")</f>
        <v>VENTAJA</v>
      </c>
      <c r="M34" s="2" t="str">
        <f>IF(Tabla191011131432[[#This Row],[Indice de Balassa (2)]]&gt;0.33,"VENTAJA","INTRAPRODUCTO")</f>
        <v>INTRAPRODUCTO</v>
      </c>
      <c r="N34" s="2" t="str">
        <f>IF(Tabla191011131432[[#This Row],[Indice de Balassa (3)]]&gt;0.33,"VENTAJA","INTRAPRODUCTO")</f>
        <v>INTRAPRODUCTO</v>
      </c>
      <c r="O34" s="2" t="str">
        <f>IF(Tabla191011131432[[#This Row],[Indice de Balassa (4)]]&gt;0.33,"VENTAJA","INTRAPRODUCTO")</f>
        <v>VENTAJA</v>
      </c>
      <c r="P34" s="2" t="str">
        <f>IF(Tabla191011131432[[#This Row],[Indice de Balassa (5)]]&gt;0.33,"VENTAJA","INTRAPRODUCTO")</f>
        <v>INTRAPRODUCTO</v>
      </c>
      <c r="Q34" s="2" t="str">
        <f>IF(Tabla191011131432[[#This Row],[Indice de Balassa (6)]]&gt;0.33,"VENTAJA","INTRAPRODUCTO")</f>
        <v>VENTAJA</v>
      </c>
      <c r="R34" s="2" t="str">
        <f>IF(Tabla191011131432[[#This Row],[Indice de Balassa (7)]]&gt;0.33,"VENTAJA","INTRAPRODUCTO")</f>
        <v>INTRAPRODUCTO</v>
      </c>
      <c r="S34" s="2" t="str">
        <f>IF(Tabla191011131432[[#This Row],[Indice de Balassa (8)]]&gt;0.33,"VENTAJA","INTRAPRODUCTO")</f>
        <v>VENTAJA</v>
      </c>
      <c r="T34" s="2" t="str">
        <f>IF(Tabla191011131432[[#This Row],[Indice de Balassa (9)]]&gt;0.33,"VENTAJA","INTRAPRODUCTO")</f>
        <v>INTRAPRODUCTO</v>
      </c>
      <c r="U34" s="2" t="str">
        <f>IF(Tabla191011131432[[#This Row],[Indice de Balassa  (10)]]&gt;0.33,"VENTAJA","INTRAPRODUCTO")</f>
        <v>INTRAPRODUCTO</v>
      </c>
      <c r="W34" s="7" t="s">
        <v>9</v>
      </c>
      <c r="X34" s="1" t="s">
        <v>3</v>
      </c>
      <c r="Y34" s="30"/>
      <c r="Z34" s="30"/>
      <c r="AA34" s="30"/>
      <c r="AB34" s="30"/>
      <c r="AC34" s="30"/>
      <c r="AD34" s="30"/>
      <c r="AE34" s="30"/>
      <c r="AF34" s="30"/>
    </row>
    <row r="35" spans="1:32" x14ac:dyDescent="0.25">
      <c r="A35" s="26">
        <v>2000</v>
      </c>
      <c r="B35" s="27">
        <f>(('Export '!B7)/(Data!$L42)/(('COL to World'!B19)/'COL to World'!$L19))</f>
        <v>1.3140747459546005</v>
      </c>
      <c r="C35" s="27">
        <f>(('Export '!C7)/(Data!$L42)/(('COL to World'!C19)/'COL to World'!$L19))</f>
        <v>2.2142813805104522</v>
      </c>
      <c r="D35" s="27">
        <f>(('Export '!D7)/(Data!$L42)/(('COL to World'!D19)/'COL to World'!$L19))</f>
        <v>0.18068931709150593</v>
      </c>
      <c r="E35" s="27">
        <f>(('Export '!E7)/(Data!$L42)/(('COL to World'!E19)/'COL to World'!$L19))</f>
        <v>0.52900571821670106</v>
      </c>
      <c r="F35" s="27">
        <f>(('Export '!F7)/(Data!$L42)/(('COL to World'!F19)/'COL to World'!$L19))</f>
        <v>0.1912584885472878</v>
      </c>
      <c r="G35" s="27">
        <f>(('Export '!G7)/(Data!$L42)/(('COL to World'!G19)/'COL to World'!$L19))</f>
        <v>1.900501851162178E-3</v>
      </c>
      <c r="H35" s="27">
        <f>(('Export '!H7)/(Data!$L42)/(('COL to World'!H19)/'COL to World'!$L19))</f>
        <v>0.36204541282320513</v>
      </c>
      <c r="I35" s="27">
        <f>(('Export '!I7)/(Data!$L42)/(('COL to World'!I19)/'COL to World'!$L19))</f>
        <v>0.8382806697817976</v>
      </c>
      <c r="J35" s="27">
        <f>(('Export '!J7)/(Data!$L42)/(('COL to World'!J19)/'COL to World'!$L19))</f>
        <v>0.12119101237370512</v>
      </c>
      <c r="K35" s="27">
        <f>(('Export '!K7)/(Data!$L42)/(('COL to World'!K19)/'COL to World'!$L19))</f>
        <v>0.25927764184911262</v>
      </c>
      <c r="L35" s="2" t="str">
        <f>IF(Tabla191011131432[[#This Row],[Indice de Balassa (1)]]&gt;0.33,"VENTAJA","INTRAPRODUCTO")</f>
        <v>VENTAJA</v>
      </c>
      <c r="M35" s="2" t="str">
        <f>IF(Tabla191011131432[[#This Row],[Indice de Balassa (2)]]&gt;0.33,"VENTAJA","INTRAPRODUCTO")</f>
        <v>VENTAJA</v>
      </c>
      <c r="N35" s="2" t="str">
        <f>IF(Tabla191011131432[[#This Row],[Indice de Balassa (3)]]&gt;0.33,"VENTAJA","INTRAPRODUCTO")</f>
        <v>INTRAPRODUCTO</v>
      </c>
      <c r="O35" s="2" t="str">
        <f>IF(Tabla191011131432[[#This Row],[Indice de Balassa (4)]]&gt;0.33,"VENTAJA","INTRAPRODUCTO")</f>
        <v>VENTAJA</v>
      </c>
      <c r="P35" s="2" t="str">
        <f>IF(Tabla191011131432[[#This Row],[Indice de Balassa (5)]]&gt;0.33,"VENTAJA","INTRAPRODUCTO")</f>
        <v>INTRAPRODUCTO</v>
      </c>
      <c r="Q35" s="2" t="str">
        <f>IF(Tabla191011131432[[#This Row],[Indice de Balassa (6)]]&gt;0.33,"VENTAJA","INTRAPRODUCTO")</f>
        <v>INTRAPRODUCTO</v>
      </c>
      <c r="R35" s="2" t="str">
        <f>IF(Tabla191011131432[[#This Row],[Indice de Balassa (7)]]&gt;0.33,"VENTAJA","INTRAPRODUCTO")</f>
        <v>VENTAJA</v>
      </c>
      <c r="S35" s="2" t="str">
        <f>IF(Tabla191011131432[[#This Row],[Indice de Balassa (8)]]&gt;0.33,"VENTAJA","INTRAPRODUCTO")</f>
        <v>VENTAJA</v>
      </c>
      <c r="T35" s="2" t="str">
        <f>IF(Tabla191011131432[[#This Row],[Indice de Balassa (9)]]&gt;0.33,"VENTAJA","INTRAPRODUCTO")</f>
        <v>INTRAPRODUCTO</v>
      </c>
      <c r="U35" s="2" t="str">
        <f>IF(Tabla191011131432[[#This Row],[Indice de Balassa  (10)]]&gt;0.33,"VENTAJA","INTRAPRODUCTO")</f>
        <v>INTRAPRODUCTO</v>
      </c>
      <c r="Z35" s="40"/>
      <c r="AA35" s="40"/>
      <c r="AB35" s="40"/>
      <c r="AC35" s="40"/>
    </row>
    <row r="36" spans="1:32" x14ac:dyDescent="0.25">
      <c r="A36" s="26">
        <v>2001</v>
      </c>
      <c r="B36" s="27">
        <f>(('Export '!B8)/(Data!$L43)/(('COL to World'!B20)/'COL to World'!$L20))</f>
        <v>1.7104654433325497</v>
      </c>
      <c r="C36" s="27">
        <f>(('Export '!C8)/(Data!$L43)/(('COL to World'!C20)/'COL to World'!$L20))</f>
        <v>0.33281469598518965</v>
      </c>
      <c r="D36" s="27">
        <f>(('Export '!D8)/(Data!$L43)/(('COL to World'!D20)/'COL to World'!$L20))</f>
        <v>0.15587838243635002</v>
      </c>
      <c r="E36" s="27">
        <f>(('Export '!E8)/(Data!$L43)/(('COL to World'!E20)/'COL to World'!$L20))</f>
        <v>0.64067666257712641</v>
      </c>
      <c r="F36" s="27">
        <f>(('Export '!F8)/(Data!$L43)/(('COL to World'!F20)/'COL to World'!$L20))</f>
        <v>0.27459896128022226</v>
      </c>
      <c r="G36" s="27">
        <f>(('Export '!G8)/(Data!$L43)/(('COL to World'!G20)/'COL to World'!$L20))</f>
        <v>6.0358348766666407E-3</v>
      </c>
      <c r="H36" s="27">
        <f>(('Export '!H8)/(Data!$L43)/(('COL to World'!H20)/'COL to World'!$L20))</f>
        <v>0.23903721147590623</v>
      </c>
      <c r="I36" s="27">
        <f>(('Export '!I8)/(Data!$L43)/(('COL to World'!I20)/'COL to World'!$L20))</f>
        <v>0.31009219334029758</v>
      </c>
      <c r="J36" s="27">
        <f>(('Export '!J8)/(Data!$L43)/(('COL to World'!J20)/'COL to World'!$L20))</f>
        <v>4.3996109406893268E-2</v>
      </c>
      <c r="K36" s="27">
        <f>(('Export '!K8)/(Data!$L43)/(('COL to World'!K20)/'COL to World'!$L20))</f>
        <v>3.2957972924517838E-3</v>
      </c>
      <c r="L36" s="2" t="str">
        <f>IF(Tabla191011131432[[#This Row],[Indice de Balassa (1)]]&gt;0.33,"VENTAJA","INTRAPRODUCTO")</f>
        <v>VENTAJA</v>
      </c>
      <c r="M36" s="2" t="str">
        <f>IF(Tabla191011131432[[#This Row],[Indice de Balassa (2)]]&gt;0.33,"VENTAJA","INTRAPRODUCTO")</f>
        <v>VENTAJA</v>
      </c>
      <c r="N36" s="2" t="str">
        <f>IF(Tabla191011131432[[#This Row],[Indice de Balassa (3)]]&gt;0.33,"VENTAJA","INTRAPRODUCTO")</f>
        <v>INTRAPRODUCTO</v>
      </c>
      <c r="O36" s="2" t="str">
        <f>IF(Tabla191011131432[[#This Row],[Indice de Balassa (4)]]&gt;0.33,"VENTAJA","INTRAPRODUCTO")</f>
        <v>VENTAJA</v>
      </c>
      <c r="P36" s="2" t="str">
        <f>IF(Tabla191011131432[[#This Row],[Indice de Balassa (5)]]&gt;0.33,"VENTAJA","INTRAPRODUCTO")</f>
        <v>INTRAPRODUCTO</v>
      </c>
      <c r="Q36" s="2" t="str">
        <f>IF(Tabla191011131432[[#This Row],[Indice de Balassa (6)]]&gt;0.33,"VENTAJA","INTRAPRODUCTO")</f>
        <v>INTRAPRODUCTO</v>
      </c>
      <c r="R36" s="2" t="str">
        <f>IF(Tabla191011131432[[#This Row],[Indice de Balassa (7)]]&gt;0.33,"VENTAJA","INTRAPRODUCTO")</f>
        <v>INTRAPRODUCTO</v>
      </c>
      <c r="S36" s="2" t="str">
        <f>IF(Tabla191011131432[[#This Row],[Indice de Balassa (8)]]&gt;0.33,"VENTAJA","INTRAPRODUCTO")</f>
        <v>INTRAPRODUCTO</v>
      </c>
      <c r="T36" s="2" t="str">
        <f>IF(Tabla191011131432[[#This Row],[Indice de Balassa (9)]]&gt;0.33,"VENTAJA","INTRAPRODUCTO")</f>
        <v>INTRAPRODUCTO</v>
      </c>
      <c r="U36" s="2" t="str">
        <f>IF(Tabla191011131432[[#This Row],[Indice de Balassa  (10)]]&gt;0.33,"VENTAJA","INTRAPRODUCTO")</f>
        <v>INTRAPRODUCTO</v>
      </c>
      <c r="Z36" s="30" t="s">
        <v>46</v>
      </c>
      <c r="AA36" s="30"/>
      <c r="AB36" s="30"/>
      <c r="AC36" s="30"/>
      <c r="AD36" s="41"/>
      <c r="AE36" s="41"/>
    </row>
    <row r="37" spans="1:32" x14ac:dyDescent="0.25">
      <c r="A37" s="26">
        <v>2002</v>
      </c>
      <c r="B37" s="27">
        <f>(('Export '!B9)/(Data!$L44)/(('COL to World'!B21)/'COL to World'!$L21))</f>
        <v>1.6877371892154163</v>
      </c>
      <c r="C37" s="27">
        <f>(('Export '!C9)/(Data!$L44)/(('COL to World'!C21)/'COL to World'!$L21))</f>
        <v>0.38608731051625872</v>
      </c>
      <c r="D37" s="27">
        <f>(('Export '!D9)/(Data!$L44)/(('COL to World'!D21)/'COL to World'!$L21))</f>
        <v>0.23746019375231173</v>
      </c>
      <c r="E37" s="27">
        <f>(('Export '!E9)/(Data!$L44)/(('COL to World'!E21)/'COL to World'!$L21))</f>
        <v>0.65985835852619812</v>
      </c>
      <c r="F37" s="27">
        <f>(('Export '!F9)/(Data!$L44)/(('COL to World'!F21)/'COL to World'!$L21))</f>
        <v>0.20678368437273018</v>
      </c>
      <c r="G37" s="27">
        <f>(('Export '!G9)/(Data!$L44)/(('COL to World'!G21)/'COL to World'!$L21))</f>
        <v>1.1926652503732692E-2</v>
      </c>
      <c r="H37" s="27">
        <f>(('Export '!H9)/(Data!$L44)/(('COL to World'!H21)/'COL to World'!$L21))</f>
        <v>0.17195508755608177</v>
      </c>
      <c r="I37" s="27">
        <f>(('Export '!I9)/(Data!$L44)/(('COL to World'!I21)/'COL to World'!$L21))</f>
        <v>0.48773991703092223</v>
      </c>
      <c r="J37" s="27">
        <f>(('Export '!J9)/(Data!$L44)/(('COL to World'!J21)/'COL to World'!$L21))</f>
        <v>0.47104371260966782</v>
      </c>
      <c r="K37" s="27">
        <f>(('Export '!K9)/(Data!$L44)/(('COL to World'!K21)/'COL to World'!$L21))</f>
        <v>4.8016339901282755E-2</v>
      </c>
      <c r="L37" s="2" t="str">
        <f>IF(Tabla191011131432[[#This Row],[Indice de Balassa (1)]]&gt;0.33,"VENTAJA","INTRAPRODUCTO")</f>
        <v>VENTAJA</v>
      </c>
      <c r="M37" s="2" t="str">
        <f>IF(Tabla191011131432[[#This Row],[Indice de Balassa (2)]]&gt;0.33,"VENTAJA","INTRAPRODUCTO")</f>
        <v>VENTAJA</v>
      </c>
      <c r="N37" s="2" t="str">
        <f>IF(Tabla191011131432[[#This Row],[Indice de Balassa (3)]]&gt;0.33,"VENTAJA","INTRAPRODUCTO")</f>
        <v>INTRAPRODUCTO</v>
      </c>
      <c r="O37" s="2" t="str">
        <f>IF(Tabla191011131432[[#This Row],[Indice de Balassa (4)]]&gt;0.33,"VENTAJA","INTRAPRODUCTO")</f>
        <v>VENTAJA</v>
      </c>
      <c r="P37" s="2" t="str">
        <f>IF(Tabla191011131432[[#This Row],[Indice de Balassa (5)]]&gt;0.33,"VENTAJA","INTRAPRODUCTO")</f>
        <v>INTRAPRODUCTO</v>
      </c>
      <c r="Q37" s="2" t="str">
        <f>IF(Tabla191011131432[[#This Row],[Indice de Balassa (6)]]&gt;0.33,"VENTAJA","INTRAPRODUCTO")</f>
        <v>INTRAPRODUCTO</v>
      </c>
      <c r="R37" s="2" t="str">
        <f>IF(Tabla191011131432[[#This Row],[Indice de Balassa (7)]]&gt;0.33,"VENTAJA","INTRAPRODUCTO")</f>
        <v>INTRAPRODUCTO</v>
      </c>
      <c r="S37" s="2" t="str">
        <f>IF(Tabla191011131432[[#This Row],[Indice de Balassa (8)]]&gt;0.33,"VENTAJA","INTRAPRODUCTO")</f>
        <v>VENTAJA</v>
      </c>
      <c r="T37" s="2" t="str">
        <f>IF(Tabla191011131432[[#This Row],[Indice de Balassa (9)]]&gt;0.33,"VENTAJA","INTRAPRODUCTO")</f>
        <v>VENTAJA</v>
      </c>
      <c r="U37" s="2" t="str">
        <f>IF(Tabla191011131432[[#This Row],[Indice de Balassa  (10)]]&gt;0.33,"VENTAJA","INTRAPRODUCTO")</f>
        <v>INTRAPRODUCTO</v>
      </c>
      <c r="AA37" t="s">
        <v>47</v>
      </c>
      <c r="AD37" s="40"/>
    </row>
    <row r="38" spans="1:32" x14ac:dyDescent="0.25">
      <c r="A38" s="26">
        <v>2003</v>
      </c>
      <c r="B38" s="27">
        <f>(('Export '!B10)/(Data!$L45)/(('COL to World'!B22)/'COL to World'!$L22))</f>
        <v>1.4942120146314102</v>
      </c>
      <c r="C38" s="27">
        <f>(('Export '!C10)/(Data!$L45)/(('COL to World'!C22)/'COL to World'!$L22))</f>
        <v>1.4990424246709957</v>
      </c>
      <c r="D38" s="27">
        <f>(('Export '!D10)/(Data!$L45)/(('COL to World'!D22)/'COL to World'!$L22))</f>
        <v>0.15849008967403042</v>
      </c>
      <c r="E38" s="27">
        <f>(('Export '!E10)/(Data!$L45)/(('COL to World'!E22)/'COL to World'!$L22))</f>
        <v>0.55864651725903514</v>
      </c>
      <c r="F38" s="27">
        <f>(('Export '!F10)/(Data!$L45)/(('COL to World'!F22)/'COL to World'!$L22))</f>
        <v>0.29777826224574033</v>
      </c>
      <c r="G38" s="27">
        <f>(('Export '!G10)/(Data!$L45)/(('COL to World'!G22)/'COL to World'!$L22))</f>
        <v>6.5604120286820139E-2</v>
      </c>
      <c r="H38" s="27">
        <f>(('Export '!H10)/(Data!$L45)/(('COL to World'!H22)/'COL to World'!$L22))</f>
        <v>0.24599704494786179</v>
      </c>
      <c r="I38" s="27">
        <f>(('Export '!I10)/(Data!$L45)/(('COL to World'!I22)/'COL to World'!$L22))</f>
        <v>0.59743900925171001</v>
      </c>
      <c r="J38" s="27">
        <f>(('Export '!J10)/(Data!$L45)/(('COL to World'!J22)/'COL to World'!$L22))</f>
        <v>1.045782379703126</v>
      </c>
      <c r="K38" s="27">
        <f>(('Export '!K10)/(Data!$L45)/(('COL to World'!K22)/'COL to World'!$L22))</f>
        <v>0.11134605815581121</v>
      </c>
      <c r="L38" s="2" t="str">
        <f>IF(Tabla191011131432[[#This Row],[Indice de Balassa (1)]]&gt;0.33,"VENTAJA","INTRAPRODUCTO")</f>
        <v>VENTAJA</v>
      </c>
      <c r="M38" s="2" t="str">
        <f>IF(Tabla191011131432[[#This Row],[Indice de Balassa (2)]]&gt;0.33,"VENTAJA","INTRAPRODUCTO")</f>
        <v>VENTAJA</v>
      </c>
      <c r="N38" s="2" t="str">
        <f>IF(Tabla191011131432[[#This Row],[Indice de Balassa (3)]]&gt;0.33,"VENTAJA","INTRAPRODUCTO")</f>
        <v>INTRAPRODUCTO</v>
      </c>
      <c r="O38" s="2" t="str">
        <f>IF(Tabla191011131432[[#This Row],[Indice de Balassa (4)]]&gt;0.33,"VENTAJA","INTRAPRODUCTO")</f>
        <v>VENTAJA</v>
      </c>
      <c r="P38" s="2" t="str">
        <f>IF(Tabla191011131432[[#This Row],[Indice de Balassa (5)]]&gt;0.33,"VENTAJA","INTRAPRODUCTO")</f>
        <v>INTRAPRODUCTO</v>
      </c>
      <c r="Q38" s="2" t="str">
        <f>IF(Tabla191011131432[[#This Row],[Indice de Balassa (6)]]&gt;0.33,"VENTAJA","INTRAPRODUCTO")</f>
        <v>INTRAPRODUCTO</v>
      </c>
      <c r="R38" s="2" t="str">
        <f>IF(Tabla191011131432[[#This Row],[Indice de Balassa (7)]]&gt;0.33,"VENTAJA","INTRAPRODUCTO")</f>
        <v>INTRAPRODUCTO</v>
      </c>
      <c r="S38" s="2" t="str">
        <f>IF(Tabla191011131432[[#This Row],[Indice de Balassa (8)]]&gt;0.33,"VENTAJA","INTRAPRODUCTO")</f>
        <v>VENTAJA</v>
      </c>
      <c r="T38" s="2" t="str">
        <f>IF(Tabla191011131432[[#This Row],[Indice de Balassa (9)]]&gt;0.33,"VENTAJA","INTRAPRODUCTO")</f>
        <v>VENTAJA</v>
      </c>
      <c r="U38" s="2" t="str">
        <f>IF(Tabla191011131432[[#This Row],[Indice de Balassa  (10)]]&gt;0.33,"VENTAJA","INTRAPRODUCTO")</f>
        <v>INTRAPRODUCTO</v>
      </c>
      <c r="AD38" s="40"/>
      <c r="AE38" s="40"/>
    </row>
    <row r="39" spans="1:32" x14ac:dyDescent="0.25">
      <c r="A39" s="26">
        <v>2004</v>
      </c>
      <c r="B39" s="27">
        <f>(('Export '!B11)/(Data!$L46)/(('COL to World'!B23)/'COL to World'!$L23))</f>
        <v>1.6369725617633257</v>
      </c>
      <c r="C39" s="27">
        <f>(('Export '!C11)/(Data!$L46)/(('COL to World'!C23)/'COL to World'!$L23))</f>
        <v>0.82411422794361822</v>
      </c>
      <c r="D39" s="27">
        <f>(('Export '!D11)/(Data!$L46)/(('COL to World'!D23)/'COL to World'!$L23))</f>
        <v>0.15026865002873346</v>
      </c>
      <c r="E39" s="27">
        <f>(('Export '!E11)/(Data!$L46)/(('COL to World'!E23)/'COL to World'!$L23))</f>
        <v>0.74350471903399684</v>
      </c>
      <c r="F39" s="27">
        <f>(('Export '!F11)/(Data!$L46)/(('COL to World'!F23)/'COL to World'!$L23))</f>
        <v>0.42032580298496058</v>
      </c>
      <c r="G39" s="27">
        <f>(('Export '!G11)/(Data!$L46)/(('COL to World'!G23)/'COL to World'!$L23))</f>
        <v>1.0563534561695884E-2</v>
      </c>
      <c r="H39" s="27">
        <f>(('Export '!H11)/(Data!$L46)/(('COL to World'!H23)/'COL to World'!$L23))</f>
        <v>0.1246494367492217</v>
      </c>
      <c r="I39" s="27">
        <f>(('Export '!I11)/(Data!$L46)/(('COL to World'!I23)/'COL to World'!$L23))</f>
        <v>1.0064259583112016</v>
      </c>
      <c r="J39" s="27">
        <f>(('Export '!J11)/(Data!$L46)/(('COL to World'!J23)/'COL to World'!$L23))</f>
        <v>0.90282110776217095</v>
      </c>
      <c r="K39" s="27">
        <f>(('Export '!K11)/(Data!$L46)/(('COL to World'!K23)/'COL to World'!$L23))</f>
        <v>0.66988180305905798</v>
      </c>
      <c r="L39" s="2" t="str">
        <f>IF(Tabla191011131432[[#This Row],[Indice de Balassa (1)]]&gt;0.33,"VENTAJA","INTRAPRODUCTO")</f>
        <v>VENTAJA</v>
      </c>
      <c r="M39" s="2" t="str">
        <f>IF(Tabla191011131432[[#This Row],[Indice de Balassa (2)]]&gt;0.33,"VENTAJA","INTRAPRODUCTO")</f>
        <v>VENTAJA</v>
      </c>
      <c r="N39" s="2" t="str">
        <f>IF(Tabla191011131432[[#This Row],[Indice de Balassa (3)]]&gt;0.33,"VENTAJA","INTRAPRODUCTO")</f>
        <v>INTRAPRODUCTO</v>
      </c>
      <c r="O39" s="2" t="str">
        <f>IF(Tabla191011131432[[#This Row],[Indice de Balassa (4)]]&gt;0.33,"VENTAJA","INTRAPRODUCTO")</f>
        <v>VENTAJA</v>
      </c>
      <c r="P39" s="2" t="str">
        <f>IF(Tabla191011131432[[#This Row],[Indice de Balassa (5)]]&gt;0.33,"VENTAJA","INTRAPRODUCTO")</f>
        <v>VENTAJA</v>
      </c>
      <c r="Q39" s="2" t="str">
        <f>IF(Tabla191011131432[[#This Row],[Indice de Balassa (6)]]&gt;0.33,"VENTAJA","INTRAPRODUCTO")</f>
        <v>INTRAPRODUCTO</v>
      </c>
      <c r="R39" s="2" t="str">
        <f>IF(Tabla191011131432[[#This Row],[Indice de Balassa (7)]]&gt;0.33,"VENTAJA","INTRAPRODUCTO")</f>
        <v>INTRAPRODUCTO</v>
      </c>
      <c r="S39" s="2" t="str">
        <f>IF(Tabla191011131432[[#This Row],[Indice de Balassa (8)]]&gt;0.33,"VENTAJA","INTRAPRODUCTO")</f>
        <v>VENTAJA</v>
      </c>
      <c r="T39" s="2" t="str">
        <f>IF(Tabla191011131432[[#This Row],[Indice de Balassa (9)]]&gt;0.33,"VENTAJA","INTRAPRODUCTO")</f>
        <v>VENTAJA</v>
      </c>
      <c r="U39" s="2" t="str">
        <f>IF(Tabla191011131432[[#This Row],[Indice de Balassa  (10)]]&gt;0.33,"VENTAJA","INTRAPRODUCTO")</f>
        <v>VENTAJA</v>
      </c>
      <c r="AD39" s="40"/>
      <c r="AE39" s="40"/>
    </row>
    <row r="40" spans="1:32" x14ac:dyDescent="0.25">
      <c r="A40" s="26">
        <v>2005</v>
      </c>
      <c r="B40" s="27">
        <f>(('Export '!B12)/(Data!$L47)/(('COL to World'!B24)/'COL to World'!$L24))</f>
        <v>1.4851420170492675</v>
      </c>
      <c r="C40" s="27">
        <f>(('Export '!C12)/(Data!$L47)/(('COL to World'!C24)/'COL to World'!$L24))</f>
        <v>0.4656336366798266</v>
      </c>
      <c r="D40" s="27">
        <f>(('Export '!D12)/(Data!$L47)/(('COL to World'!D24)/'COL to World'!$L24))</f>
        <v>1.1487998087485376</v>
      </c>
      <c r="E40" s="27">
        <f>(('Export '!E12)/(Data!$L47)/(('COL to World'!E24)/'COL to World'!$L24))</f>
        <v>0.50884169084981123</v>
      </c>
      <c r="F40" s="27">
        <f>(('Export '!F12)/(Data!$L47)/(('COL to World'!F24)/'COL to World'!$L24))</f>
        <v>0.2449095059422228</v>
      </c>
      <c r="G40" s="27">
        <f>(('Export '!G12)/(Data!$L47)/(('COL to World'!G24)/'COL to World'!$L24))</f>
        <v>1.0065041238884777E-2</v>
      </c>
      <c r="H40" s="27">
        <f>(('Export '!H12)/(Data!$L47)/(('COL to World'!H24)/'COL to World'!$L24))</f>
        <v>0.10389246593535223</v>
      </c>
      <c r="I40" s="27">
        <f>(('Export '!I12)/(Data!$L47)/(('COL to World'!I24)/'COL to World'!$L24))</f>
        <v>0.68738370560303808</v>
      </c>
      <c r="J40" s="27">
        <f>(('Export '!J12)/(Data!$L47)/(('COL to World'!J24)/'COL to World'!$L24))</f>
        <v>0.37324988211615967</v>
      </c>
      <c r="K40" s="27">
        <f>(('Export '!K12)/(Data!$L47)/(('COL to World'!K24)/'COL to World'!$L24))</f>
        <v>0.25506371283419427</v>
      </c>
      <c r="L40" s="2" t="str">
        <f>IF(Tabla191011131432[[#This Row],[Indice de Balassa (1)]]&gt;0.33,"VENTAJA","INTRAPRODUCTO")</f>
        <v>VENTAJA</v>
      </c>
      <c r="M40" s="2" t="str">
        <f>IF(Tabla191011131432[[#This Row],[Indice de Balassa (2)]]&gt;0.33,"VENTAJA","INTRAPRODUCTO")</f>
        <v>VENTAJA</v>
      </c>
      <c r="N40" s="2" t="str">
        <f>IF(Tabla191011131432[[#This Row],[Indice de Balassa (3)]]&gt;0.33,"VENTAJA","INTRAPRODUCTO")</f>
        <v>VENTAJA</v>
      </c>
      <c r="O40" s="2" t="str">
        <f>IF(Tabla191011131432[[#This Row],[Indice de Balassa (4)]]&gt;0.33,"VENTAJA","INTRAPRODUCTO")</f>
        <v>VENTAJA</v>
      </c>
      <c r="P40" s="2" t="str">
        <f>IF(Tabla191011131432[[#This Row],[Indice de Balassa (5)]]&gt;0.33,"VENTAJA","INTRAPRODUCTO")</f>
        <v>INTRAPRODUCTO</v>
      </c>
      <c r="Q40" s="2" t="str">
        <f>IF(Tabla191011131432[[#This Row],[Indice de Balassa (6)]]&gt;0.33,"VENTAJA","INTRAPRODUCTO")</f>
        <v>INTRAPRODUCTO</v>
      </c>
      <c r="R40" s="2" t="str">
        <f>IF(Tabla191011131432[[#This Row],[Indice de Balassa (7)]]&gt;0.33,"VENTAJA","INTRAPRODUCTO")</f>
        <v>INTRAPRODUCTO</v>
      </c>
      <c r="S40" s="2" t="str">
        <f>IF(Tabla191011131432[[#This Row],[Indice de Balassa (8)]]&gt;0.33,"VENTAJA","INTRAPRODUCTO")</f>
        <v>VENTAJA</v>
      </c>
      <c r="T40" s="2" t="str">
        <f>IF(Tabla191011131432[[#This Row],[Indice de Balassa (9)]]&gt;0.33,"VENTAJA","INTRAPRODUCTO")</f>
        <v>VENTAJA</v>
      </c>
      <c r="U40" s="2" t="str">
        <f>IF(Tabla191011131432[[#This Row],[Indice de Balassa  (10)]]&gt;0.33,"VENTAJA","INTRAPRODUCTO")</f>
        <v>INTRAPRODUCTO</v>
      </c>
      <c r="AD40" s="40"/>
      <c r="AE40" s="40"/>
    </row>
    <row r="41" spans="1:32" x14ac:dyDescent="0.25">
      <c r="A41" s="26">
        <v>2006</v>
      </c>
      <c r="B41" s="27">
        <f>(('Export '!B13)/(Data!$L48)/(('COL to World'!B25)/'COL to World'!$L25))</f>
        <v>1.5011355102489514</v>
      </c>
      <c r="C41" s="27">
        <f>(('Export '!C13)/(Data!$L48)/(('COL to World'!C25)/'COL to World'!$L25))</f>
        <v>1.5815188205752087</v>
      </c>
      <c r="D41" s="27">
        <f>(('Export '!D13)/(Data!$L48)/(('COL to World'!D25)/'COL to World'!$L25))</f>
        <v>0.55607653873869911</v>
      </c>
      <c r="E41" s="27">
        <f>(('Export '!E13)/(Data!$L48)/(('COL to World'!E25)/'COL to World'!$L25))</f>
        <v>0.49890552651170461</v>
      </c>
      <c r="F41" s="27">
        <f>(('Export '!F13)/(Data!$L48)/(('COL to World'!F25)/'COL to World'!$L25))</f>
        <v>0.19806762484951856</v>
      </c>
      <c r="G41" s="27">
        <f>(('Export '!G13)/(Data!$L48)/(('COL to World'!G25)/'COL to World'!$L25))</f>
        <v>1.3863933201302902E-2</v>
      </c>
      <c r="H41" s="27">
        <f>(('Export '!H13)/(Data!$L48)/(('COL to World'!H25)/'COL to World'!$L25))</f>
        <v>0.14527646907833622</v>
      </c>
      <c r="I41" s="27">
        <f>(('Export '!I13)/(Data!$L48)/(('COL to World'!I25)/'COL to World'!$L25))</f>
        <v>0.84594295231860972</v>
      </c>
      <c r="J41" s="27">
        <f>(('Export '!J13)/(Data!$L48)/(('COL to World'!J25)/'COL to World'!$L25))</f>
        <v>0.260215625109113</v>
      </c>
      <c r="K41" s="27">
        <f>(('Export '!K13)/(Data!$L48)/(('COL to World'!K25)/'COL to World'!$L25))</f>
        <v>0.81341594476933399</v>
      </c>
      <c r="L41" s="2" t="str">
        <f>IF(Tabla191011131432[[#This Row],[Indice de Balassa (1)]]&gt;0.33,"VENTAJA","INTRAPRODUCTO")</f>
        <v>VENTAJA</v>
      </c>
      <c r="M41" s="2" t="str">
        <f>IF(Tabla191011131432[[#This Row],[Indice de Balassa (2)]]&gt;0.33,"VENTAJA","INTRAPRODUCTO")</f>
        <v>VENTAJA</v>
      </c>
      <c r="N41" s="2" t="str">
        <f>IF(Tabla191011131432[[#This Row],[Indice de Balassa (3)]]&gt;0.33,"VENTAJA","INTRAPRODUCTO")</f>
        <v>VENTAJA</v>
      </c>
      <c r="O41" s="2" t="str">
        <f>IF(Tabla191011131432[[#This Row],[Indice de Balassa (4)]]&gt;0.33,"VENTAJA","INTRAPRODUCTO")</f>
        <v>VENTAJA</v>
      </c>
      <c r="P41" s="2" t="str">
        <f>IF(Tabla191011131432[[#This Row],[Indice de Balassa (5)]]&gt;0.33,"VENTAJA","INTRAPRODUCTO")</f>
        <v>INTRAPRODUCTO</v>
      </c>
      <c r="Q41" s="2" t="str">
        <f>IF(Tabla191011131432[[#This Row],[Indice de Balassa (6)]]&gt;0.33,"VENTAJA","INTRAPRODUCTO")</f>
        <v>INTRAPRODUCTO</v>
      </c>
      <c r="R41" s="2" t="str">
        <f>IF(Tabla191011131432[[#This Row],[Indice de Balassa (7)]]&gt;0.33,"VENTAJA","INTRAPRODUCTO")</f>
        <v>INTRAPRODUCTO</v>
      </c>
      <c r="S41" s="2" t="str">
        <f>IF(Tabla191011131432[[#This Row],[Indice de Balassa (8)]]&gt;0.33,"VENTAJA","INTRAPRODUCTO")</f>
        <v>VENTAJA</v>
      </c>
      <c r="T41" s="2" t="str">
        <f>IF(Tabla191011131432[[#This Row],[Indice de Balassa (9)]]&gt;0.33,"VENTAJA","INTRAPRODUCTO")</f>
        <v>INTRAPRODUCTO</v>
      </c>
      <c r="U41" s="2" t="str">
        <f>IF(Tabla191011131432[[#This Row],[Indice de Balassa  (10)]]&gt;0.33,"VENTAJA","INTRAPRODUCTO")</f>
        <v>VENTAJA</v>
      </c>
    </row>
    <row r="42" spans="1:32" x14ac:dyDescent="0.25">
      <c r="A42" s="26">
        <v>2007</v>
      </c>
      <c r="B42" s="27">
        <f>(('Export '!B14)/(Data!$L49)/(('COL to World'!B26)/'COL to World'!$L26))</f>
        <v>1.6142463775081421</v>
      </c>
      <c r="C42" s="27">
        <f>(('Export '!C14)/(Data!$L49)/(('COL to World'!C26)/'COL to World'!$L26))</f>
        <v>1.015175059803642</v>
      </c>
      <c r="D42" s="27">
        <f>(('Export '!D14)/(Data!$L49)/(('COL to World'!D26)/'COL to World'!$L26))</f>
        <v>0.79037294117727164</v>
      </c>
      <c r="E42" s="27">
        <f>(('Export '!E14)/(Data!$L49)/(('COL to World'!E26)/'COL to World'!$L26))</f>
        <v>0.41304284924337326</v>
      </c>
      <c r="F42" s="27">
        <f>(('Export '!F14)/(Data!$L49)/(('COL to World'!F26)/'COL to World'!$L26))</f>
        <v>0.12584139923671037</v>
      </c>
      <c r="G42" s="27">
        <f>(('Export '!G14)/(Data!$L49)/(('COL to World'!G26)/'COL to World'!$L26))</f>
        <v>3.6847166180813172E-3</v>
      </c>
      <c r="H42" s="27">
        <f>(('Export '!H14)/(Data!$L49)/(('COL to World'!H26)/'COL to World'!$L26))</f>
        <v>0.12730181622183692</v>
      </c>
      <c r="I42" s="27">
        <f>(('Export '!I14)/(Data!$L49)/(('COL to World'!I26)/'COL to World'!$L26))</f>
        <v>0.63527149583165288</v>
      </c>
      <c r="J42" s="27">
        <f>(('Export '!J14)/(Data!$L49)/(('COL to World'!J26)/'COL to World'!$L26))</f>
        <v>0.25528740959107421</v>
      </c>
      <c r="K42" s="27">
        <f>(('Export '!K14)/(Data!$L49)/(('COL to World'!K26)/'COL to World'!$L26))</f>
        <v>0.68309128117957973</v>
      </c>
      <c r="L42" s="2" t="str">
        <f>IF(Tabla191011131432[[#This Row],[Indice de Balassa (1)]]&gt;0.33,"VENTAJA","INTRAPRODUCTO")</f>
        <v>VENTAJA</v>
      </c>
      <c r="M42" s="2" t="str">
        <f>IF(Tabla191011131432[[#This Row],[Indice de Balassa (2)]]&gt;0.33,"VENTAJA","INTRAPRODUCTO")</f>
        <v>VENTAJA</v>
      </c>
      <c r="N42" s="2" t="str">
        <f>IF(Tabla191011131432[[#This Row],[Indice de Balassa (3)]]&gt;0.33,"VENTAJA","INTRAPRODUCTO")</f>
        <v>VENTAJA</v>
      </c>
      <c r="O42" s="2" t="str">
        <f>IF(Tabla191011131432[[#This Row],[Indice de Balassa (4)]]&gt;0.33,"VENTAJA","INTRAPRODUCTO")</f>
        <v>VENTAJA</v>
      </c>
      <c r="P42" s="2" t="str">
        <f>IF(Tabla191011131432[[#This Row],[Indice de Balassa (5)]]&gt;0.33,"VENTAJA","INTRAPRODUCTO")</f>
        <v>INTRAPRODUCTO</v>
      </c>
      <c r="Q42" s="2" t="str">
        <f>IF(Tabla191011131432[[#This Row],[Indice de Balassa (6)]]&gt;0.33,"VENTAJA","INTRAPRODUCTO")</f>
        <v>INTRAPRODUCTO</v>
      </c>
      <c r="R42" s="2" t="str">
        <f>IF(Tabla191011131432[[#This Row],[Indice de Balassa (7)]]&gt;0.33,"VENTAJA","INTRAPRODUCTO")</f>
        <v>INTRAPRODUCTO</v>
      </c>
      <c r="S42" s="2" t="str">
        <f>IF(Tabla191011131432[[#This Row],[Indice de Balassa (8)]]&gt;0.33,"VENTAJA","INTRAPRODUCTO")</f>
        <v>VENTAJA</v>
      </c>
      <c r="T42" s="2" t="str">
        <f>IF(Tabla191011131432[[#This Row],[Indice de Balassa (9)]]&gt;0.33,"VENTAJA","INTRAPRODUCTO")</f>
        <v>INTRAPRODUCTO</v>
      </c>
      <c r="U42" s="2" t="str">
        <f>IF(Tabla191011131432[[#This Row],[Indice de Balassa  (10)]]&gt;0.33,"VENTAJA","INTRAPRODUCTO")</f>
        <v>VENTAJA</v>
      </c>
    </row>
    <row r="43" spans="1:32" x14ac:dyDescent="0.25">
      <c r="A43" s="26">
        <v>2008</v>
      </c>
      <c r="B43" s="27">
        <f>(('Export '!B15)/(Data!$L50)/(('COL to World'!B27)/'COL to World'!$L27))</f>
        <v>1.6101474415297092</v>
      </c>
      <c r="C43" s="27">
        <f>(('Export '!C15)/(Data!$L50)/(('COL to World'!C27)/'COL to World'!$L27))</f>
        <v>0.28420054031046821</v>
      </c>
      <c r="D43" s="27">
        <f>(('Export '!D15)/(Data!$L50)/(('COL to World'!D27)/'COL to World'!$L27))</f>
        <v>0.3194487363460245</v>
      </c>
      <c r="E43" s="27">
        <f>(('Export '!E15)/(Data!$L50)/(('COL to World'!E27)/'COL to World'!$L27))</f>
        <v>0.31174568486940302</v>
      </c>
      <c r="F43" s="27">
        <f>(('Export '!F15)/(Data!$L50)/(('COL to World'!F27)/'COL to World'!$L27))</f>
        <v>0.13048976305464241</v>
      </c>
      <c r="G43" s="27">
        <f>(('Export '!G15)/(Data!$L50)/(('COL to World'!G27)/'COL to World'!$L27))</f>
        <v>1.3137347466689535E-2</v>
      </c>
      <c r="H43" s="27">
        <f>(('Export '!H15)/(Data!$L50)/(('COL to World'!H27)/'COL to World'!$L27))</f>
        <v>0.209936799498078</v>
      </c>
      <c r="I43" s="27">
        <f>(('Export '!I15)/(Data!$L50)/(('COL to World'!I27)/'COL to World'!$L27))</f>
        <v>0.60675727390340628</v>
      </c>
      <c r="J43" s="27">
        <f>(('Export '!J15)/(Data!$L50)/(('COL to World'!J27)/'COL to World'!$L27))</f>
        <v>0.10872521667148083</v>
      </c>
      <c r="K43" s="27">
        <f>(('Export '!K15)/(Data!$L50)/(('COL to World'!K27)/'COL to World'!$L27))</f>
        <v>0.35824146753795061</v>
      </c>
      <c r="L43" s="2" t="str">
        <f>IF(Tabla191011131432[[#This Row],[Indice de Balassa (1)]]&gt;0.33,"VENTAJA","INTRAPRODUCTO")</f>
        <v>VENTAJA</v>
      </c>
      <c r="M43" s="2" t="str">
        <f>IF(Tabla191011131432[[#This Row],[Indice de Balassa (2)]]&gt;0.33,"VENTAJA","INTRAPRODUCTO")</f>
        <v>INTRAPRODUCTO</v>
      </c>
      <c r="N43" s="2" t="str">
        <f>IF(Tabla191011131432[[#This Row],[Indice de Balassa (3)]]&gt;0.33,"VENTAJA","INTRAPRODUCTO")</f>
        <v>INTRAPRODUCTO</v>
      </c>
      <c r="O43" s="2" t="str">
        <f>IF(Tabla191011131432[[#This Row],[Indice de Balassa (4)]]&gt;0.33,"VENTAJA","INTRAPRODUCTO")</f>
        <v>INTRAPRODUCTO</v>
      </c>
      <c r="P43" s="2" t="str">
        <f>IF(Tabla191011131432[[#This Row],[Indice de Balassa (5)]]&gt;0.33,"VENTAJA","INTRAPRODUCTO")</f>
        <v>INTRAPRODUCTO</v>
      </c>
      <c r="Q43" s="2" t="str">
        <f>IF(Tabla191011131432[[#This Row],[Indice de Balassa (6)]]&gt;0.33,"VENTAJA","INTRAPRODUCTO")</f>
        <v>INTRAPRODUCTO</v>
      </c>
      <c r="R43" s="2" t="str">
        <f>IF(Tabla191011131432[[#This Row],[Indice de Balassa (7)]]&gt;0.33,"VENTAJA","INTRAPRODUCTO")</f>
        <v>INTRAPRODUCTO</v>
      </c>
      <c r="S43" s="2" t="str">
        <f>IF(Tabla191011131432[[#This Row],[Indice de Balassa (8)]]&gt;0.33,"VENTAJA","INTRAPRODUCTO")</f>
        <v>VENTAJA</v>
      </c>
      <c r="T43" s="2" t="str">
        <f>IF(Tabla191011131432[[#This Row],[Indice de Balassa (9)]]&gt;0.33,"VENTAJA","INTRAPRODUCTO")</f>
        <v>INTRAPRODUCTO</v>
      </c>
      <c r="U43" s="2" t="str">
        <f>IF(Tabla191011131432[[#This Row],[Indice de Balassa  (10)]]&gt;0.33,"VENTAJA","INTRAPRODUCTO")</f>
        <v>VENTAJA</v>
      </c>
    </row>
    <row r="44" spans="1:32" x14ac:dyDescent="0.25">
      <c r="A44" s="26">
        <v>2009</v>
      </c>
      <c r="B44" s="27">
        <f>(('Export '!B16)/(Data!$L51)/(('COL to World'!B28)/'COL to World'!$L28))</f>
        <v>1.387765457781563</v>
      </c>
      <c r="C44" s="27">
        <f>(('Export '!C16)/(Data!$L51)/(('COL to World'!C28)/'COL to World'!$L28))</f>
        <v>1.159865149256754</v>
      </c>
      <c r="D44" s="27">
        <f>(('Export '!D16)/(Data!$L51)/(('COL to World'!D28)/'COL to World'!$L28))</f>
        <v>0.26428818488449529</v>
      </c>
      <c r="E44" s="27">
        <f>(('Export '!E16)/(Data!$L51)/(('COL to World'!E28)/'COL to World'!$L28))</f>
        <v>0.3215224970163495</v>
      </c>
      <c r="F44" s="27">
        <f>(('Export '!F16)/(Data!$L51)/(('COL to World'!F28)/'COL to World'!$L28))</f>
        <v>0.21742551475148342</v>
      </c>
      <c r="G44" s="27">
        <f>(('Export '!G16)/(Data!$L51)/(('COL to World'!G28)/'COL to World'!$L28))</f>
        <v>1.8606236392718956E-2</v>
      </c>
      <c r="H44" s="27">
        <f>(('Export '!H16)/(Data!$L51)/(('COL to World'!H28)/'COL to World'!$L28))</f>
        <v>0.23127326588273545</v>
      </c>
      <c r="I44" s="27">
        <f>(('Export '!I16)/(Data!$L51)/(('COL to World'!I28)/'COL to World'!$L28))</f>
        <v>0.52840868188939616</v>
      </c>
      <c r="J44" s="27">
        <f>(('Export '!J16)/(Data!$L51)/(('COL to World'!J28)/'COL to World'!$L28))</f>
        <v>0.12514888253279588</v>
      </c>
      <c r="K44" s="27">
        <f>(('Export '!K16)/(Data!$L51)/(('COL to World'!K28)/'COL to World'!$L28))</f>
        <v>1.1916956766767199</v>
      </c>
      <c r="L44" s="2" t="str">
        <f>IF(Tabla191011131432[[#This Row],[Indice de Balassa (1)]]&gt;0.33,"VENTAJA","INTRAPRODUCTO")</f>
        <v>VENTAJA</v>
      </c>
      <c r="M44" s="2" t="str">
        <f>IF(Tabla191011131432[[#This Row],[Indice de Balassa (2)]]&gt;0.33,"VENTAJA","INTRAPRODUCTO")</f>
        <v>VENTAJA</v>
      </c>
      <c r="N44" s="2" t="str">
        <f>IF(Tabla191011131432[[#This Row],[Indice de Balassa (3)]]&gt;0.33,"VENTAJA","INTRAPRODUCTO")</f>
        <v>INTRAPRODUCTO</v>
      </c>
      <c r="O44" s="2" t="str">
        <f>IF(Tabla191011131432[[#This Row],[Indice de Balassa (4)]]&gt;0.33,"VENTAJA","INTRAPRODUCTO")</f>
        <v>INTRAPRODUCTO</v>
      </c>
      <c r="P44" s="2" t="str">
        <f>IF(Tabla191011131432[[#This Row],[Indice de Balassa (5)]]&gt;0.33,"VENTAJA","INTRAPRODUCTO")</f>
        <v>INTRAPRODUCTO</v>
      </c>
      <c r="Q44" s="2" t="str">
        <f>IF(Tabla191011131432[[#This Row],[Indice de Balassa (6)]]&gt;0.33,"VENTAJA","INTRAPRODUCTO")</f>
        <v>INTRAPRODUCTO</v>
      </c>
      <c r="R44" s="2" t="str">
        <f>IF(Tabla191011131432[[#This Row],[Indice de Balassa (7)]]&gt;0.33,"VENTAJA","INTRAPRODUCTO")</f>
        <v>INTRAPRODUCTO</v>
      </c>
      <c r="S44" s="2" t="str">
        <f>IF(Tabla191011131432[[#This Row],[Indice de Balassa (8)]]&gt;0.33,"VENTAJA","INTRAPRODUCTO")</f>
        <v>VENTAJA</v>
      </c>
      <c r="T44" s="2" t="str">
        <f>IF(Tabla191011131432[[#This Row],[Indice de Balassa (9)]]&gt;0.33,"VENTAJA","INTRAPRODUCTO")</f>
        <v>INTRAPRODUCTO</v>
      </c>
      <c r="U44" s="2" t="str">
        <f>IF(Tabla191011131432[[#This Row],[Indice de Balassa  (10)]]&gt;0.33,"VENTAJA","INTRAPRODUCTO")</f>
        <v>VENTAJA</v>
      </c>
    </row>
    <row r="45" spans="1:32" x14ac:dyDescent="0.25">
      <c r="A45" s="26">
        <v>2010</v>
      </c>
      <c r="B45" s="27">
        <f>(('Export '!B17)/(Data!$L52)/(('COL to World'!B29)/'COL to World'!$L29))</f>
        <v>1.3635421570261115</v>
      </c>
      <c r="C45" s="27">
        <f>(('Export '!C17)/(Data!$L52)/(('COL to World'!C29)/'COL to World'!$L29))</f>
        <v>0.73370994038484905</v>
      </c>
      <c r="D45" s="27">
        <f>(('Export '!D17)/(Data!$L52)/(('COL to World'!D29)/'COL to World'!$L29))</f>
        <v>0.35909686554453513</v>
      </c>
      <c r="E45" s="27">
        <f>(('Export '!E17)/(Data!$L52)/(('COL to World'!E29)/'COL to World'!$L29))</f>
        <v>0.37080260038160057</v>
      </c>
      <c r="F45" s="27">
        <f>(('Export '!F17)/(Data!$L52)/(('COL to World'!F29)/'COL to World'!$L29))</f>
        <v>0.25430763924889305</v>
      </c>
      <c r="G45" s="27">
        <f>(('Export '!G17)/(Data!$L52)/(('COL to World'!G29)/'COL to World'!$L29))</f>
        <v>3.458562727296994E-3</v>
      </c>
      <c r="H45" s="27">
        <f>(('Export '!H17)/(Data!$L52)/(('COL to World'!H29)/'COL to World'!$L29))</f>
        <v>0.13135622565655519</v>
      </c>
      <c r="I45" s="27">
        <f>(('Export '!I17)/(Data!$L52)/(('COL to World'!I29)/'COL to World'!$L29))</f>
        <v>0.45393897111981474</v>
      </c>
      <c r="J45" s="27">
        <f>(('Export '!J17)/(Data!$L52)/(('COL to World'!J29)/'COL to World'!$L29))</f>
        <v>2.4577782621177962</v>
      </c>
      <c r="K45" s="27">
        <f>(('Export '!K17)/(Data!$L52)/(('COL to World'!K29)/'COL to World'!$L29))</f>
        <v>0.35750490540631136</v>
      </c>
      <c r="L45" s="2" t="str">
        <f>IF(Tabla191011131432[[#This Row],[Indice de Balassa (1)]]&gt;0.33,"VENTAJA","INTRAPRODUCTO")</f>
        <v>VENTAJA</v>
      </c>
      <c r="M45" s="2" t="str">
        <f>IF(Tabla191011131432[[#This Row],[Indice de Balassa (2)]]&gt;0.33,"VENTAJA","INTRAPRODUCTO")</f>
        <v>VENTAJA</v>
      </c>
      <c r="N45" s="2" t="str">
        <f>IF(Tabla191011131432[[#This Row],[Indice de Balassa (3)]]&gt;0.33,"VENTAJA","INTRAPRODUCTO")</f>
        <v>VENTAJA</v>
      </c>
      <c r="O45" s="2" t="str">
        <f>IF(Tabla191011131432[[#This Row],[Indice de Balassa (4)]]&gt;0.33,"VENTAJA","INTRAPRODUCTO")</f>
        <v>VENTAJA</v>
      </c>
      <c r="P45" s="2" t="str">
        <f>IF(Tabla191011131432[[#This Row],[Indice de Balassa (5)]]&gt;0.33,"VENTAJA","INTRAPRODUCTO")</f>
        <v>INTRAPRODUCTO</v>
      </c>
      <c r="Q45" s="2" t="str">
        <f>IF(Tabla191011131432[[#This Row],[Indice de Balassa (6)]]&gt;0.33,"VENTAJA","INTRAPRODUCTO")</f>
        <v>INTRAPRODUCTO</v>
      </c>
      <c r="R45" s="2" t="str">
        <f>IF(Tabla191011131432[[#This Row],[Indice de Balassa (7)]]&gt;0.33,"VENTAJA","INTRAPRODUCTO")</f>
        <v>INTRAPRODUCTO</v>
      </c>
      <c r="S45" s="2" t="str">
        <f>IF(Tabla191011131432[[#This Row],[Indice de Balassa (8)]]&gt;0.33,"VENTAJA","INTRAPRODUCTO")</f>
        <v>VENTAJA</v>
      </c>
      <c r="T45" s="2" t="str">
        <f>IF(Tabla191011131432[[#This Row],[Indice de Balassa (9)]]&gt;0.33,"VENTAJA","INTRAPRODUCTO")</f>
        <v>VENTAJA</v>
      </c>
      <c r="U45" s="2" t="str">
        <f>IF(Tabla191011131432[[#This Row],[Indice de Balassa  (10)]]&gt;0.33,"VENTAJA","INTRAPRODUCTO")</f>
        <v>VENTAJA</v>
      </c>
      <c r="Z45" s="22"/>
    </row>
    <row r="46" spans="1:32" x14ac:dyDescent="0.25">
      <c r="A46" s="26">
        <v>2011</v>
      </c>
      <c r="B46" s="27">
        <f>(('Export '!B18)/(Data!$L53)/(('COL to World'!B30)/'COL to World'!$L30))</f>
        <v>1.2197698577422531</v>
      </c>
      <c r="C46" s="27">
        <f>(('Export '!C18)/(Data!$L53)/(('COL to World'!C30)/'COL to World'!$L30))</f>
        <v>1.7791154858497067</v>
      </c>
      <c r="D46" s="27">
        <f>(('Export '!D18)/(Data!$L53)/(('COL to World'!D30)/'COL to World'!$L30))</f>
        <v>0.48013558647319438</v>
      </c>
      <c r="E46" s="27">
        <f>(('Export '!E18)/(Data!$L53)/(('COL to World'!E30)/'COL to World'!$L30))</f>
        <v>0.45176349652542391</v>
      </c>
      <c r="F46" s="27">
        <f>(('Export '!F18)/(Data!$L53)/(('COL to World'!F30)/'COL to World'!$L30))</f>
        <v>0.34634162051965112</v>
      </c>
      <c r="G46" s="27">
        <f>(('Export '!G18)/(Data!$L53)/(('COL to World'!G30)/'COL to World'!$L30))</f>
        <v>5.1750713956237463E-3</v>
      </c>
      <c r="H46" s="27">
        <f>(('Export '!H18)/(Data!$L53)/(('COL to World'!H30)/'COL to World'!$L30))</f>
        <v>0.12666757466847223</v>
      </c>
      <c r="I46" s="27">
        <f>(('Export '!I18)/(Data!$L53)/(('COL to World'!I30)/'COL to World'!$L30))</f>
        <v>0.51160910418296679</v>
      </c>
      <c r="J46" s="27">
        <f>(('Export '!J18)/(Data!$L53)/(('COL to World'!J30)/'COL to World'!$L30))</f>
        <v>0.21898004739573521</v>
      </c>
      <c r="K46" s="27">
        <f>(('Export '!K18)/(Data!$L53)/(('COL to World'!K30)/'COL to World'!$L30))</f>
        <v>0.33375552383580398</v>
      </c>
      <c r="L46" s="2" t="str">
        <f>IF(Tabla191011131432[[#This Row],[Indice de Balassa (1)]]&gt;0.33,"VENTAJA","INTRAPRODUCTO")</f>
        <v>VENTAJA</v>
      </c>
      <c r="M46" s="2" t="str">
        <f>IF(Tabla191011131432[[#This Row],[Indice de Balassa (2)]]&gt;0.33,"VENTAJA","INTRAPRODUCTO")</f>
        <v>VENTAJA</v>
      </c>
      <c r="N46" s="2" t="str">
        <f>IF(Tabla191011131432[[#This Row],[Indice de Balassa (3)]]&gt;0.33,"VENTAJA","INTRAPRODUCTO")</f>
        <v>VENTAJA</v>
      </c>
      <c r="O46" s="2" t="str">
        <f>IF(Tabla191011131432[[#This Row],[Indice de Balassa (4)]]&gt;0.33,"VENTAJA","INTRAPRODUCTO")</f>
        <v>VENTAJA</v>
      </c>
      <c r="P46" s="2" t="str">
        <f>IF(Tabla191011131432[[#This Row],[Indice de Balassa (5)]]&gt;0.33,"VENTAJA","INTRAPRODUCTO")</f>
        <v>VENTAJA</v>
      </c>
      <c r="Q46" s="2" t="str">
        <f>IF(Tabla191011131432[[#This Row],[Indice de Balassa (6)]]&gt;0.33,"VENTAJA","INTRAPRODUCTO")</f>
        <v>INTRAPRODUCTO</v>
      </c>
      <c r="R46" s="2" t="str">
        <f>IF(Tabla191011131432[[#This Row],[Indice de Balassa (7)]]&gt;0.33,"VENTAJA","INTRAPRODUCTO")</f>
        <v>INTRAPRODUCTO</v>
      </c>
      <c r="S46" s="2" t="str">
        <f>IF(Tabla191011131432[[#This Row],[Indice de Balassa (8)]]&gt;0.33,"VENTAJA","INTRAPRODUCTO")</f>
        <v>VENTAJA</v>
      </c>
      <c r="T46" s="2" t="str">
        <f>IF(Tabla191011131432[[#This Row],[Indice de Balassa (9)]]&gt;0.33,"VENTAJA","INTRAPRODUCTO")</f>
        <v>INTRAPRODUCTO</v>
      </c>
      <c r="U46" s="2" t="str">
        <f>IF(Tabla191011131432[[#This Row],[Indice de Balassa  (10)]]&gt;0.33,"VENTAJA","INTRAPRODUCTO")</f>
        <v>VENTAJA</v>
      </c>
    </row>
    <row r="47" spans="1:32" x14ac:dyDescent="0.25">
      <c r="A47" s="26">
        <v>2012</v>
      </c>
      <c r="B47" s="27">
        <f>(('Export '!B19)/(Data!$L54)/(('COL to World'!B31)/'COL to World'!$L31))</f>
        <v>1.1975692595757013</v>
      </c>
      <c r="C47" s="27">
        <f>(('Export '!C19)/(Data!$L54)/(('COL to World'!C31)/'COL to World'!$L31))</f>
        <v>1.0372783260541829</v>
      </c>
      <c r="D47" s="27">
        <f>(('Export '!D19)/(Data!$L54)/(('COL to World'!D31)/'COL to World'!$L31))</f>
        <v>0.52369650525025024</v>
      </c>
      <c r="E47" s="27">
        <f>(('Export '!E19)/(Data!$L54)/(('COL to World'!E31)/'COL to World'!$L31))</f>
        <v>0.89561340773118236</v>
      </c>
      <c r="F47" s="27">
        <f>(('Export '!F19)/(Data!$L54)/(('COL to World'!F31)/'COL to World'!$L31))</f>
        <v>0.43117688898374329</v>
      </c>
      <c r="G47" s="27">
        <f>(('Export '!G19)/(Data!$L54)/(('COL to World'!G31)/'COL to World'!$L31))</f>
        <v>1.9839432642684684E-2</v>
      </c>
      <c r="H47" s="27">
        <f>(('Export '!H19)/(Data!$L54)/(('COL to World'!H31)/'COL to World'!$L31))</f>
        <v>0.19321834878685065</v>
      </c>
      <c r="I47" s="27">
        <f>(('Export '!I19)/(Data!$L54)/(('COL to World'!I31)/'COL to World'!$L31))</f>
        <v>0.69006926230470333</v>
      </c>
      <c r="J47" s="27">
        <f>(('Export '!J19)/(Data!$L54)/(('COL to World'!J31)/'COL to World'!$L31))</f>
        <v>0.36102356312586997</v>
      </c>
      <c r="K47" s="27">
        <f>(('Export '!K19)/(Data!$L54)/(('COL to World'!K31)/'COL to World'!$L31))</f>
        <v>1.2357445657460195</v>
      </c>
      <c r="L47" s="2" t="str">
        <f>IF(Tabla191011131432[[#This Row],[Indice de Balassa (1)]]&gt;0.33,"VENTAJA","INTRAPRODUCTO")</f>
        <v>VENTAJA</v>
      </c>
      <c r="M47" s="2" t="str">
        <f>IF(Tabla191011131432[[#This Row],[Indice de Balassa (2)]]&gt;0.33,"VENTAJA","INTRAPRODUCTO")</f>
        <v>VENTAJA</v>
      </c>
      <c r="N47" s="2" t="str">
        <f>IF(Tabla191011131432[[#This Row],[Indice de Balassa (3)]]&gt;0.33,"VENTAJA","INTRAPRODUCTO")</f>
        <v>VENTAJA</v>
      </c>
      <c r="O47" s="2" t="str">
        <f>IF(Tabla191011131432[[#This Row],[Indice de Balassa (4)]]&gt;0.33,"VENTAJA","INTRAPRODUCTO")</f>
        <v>VENTAJA</v>
      </c>
      <c r="P47" s="2" t="str">
        <f>IF(Tabla191011131432[[#This Row],[Indice de Balassa (5)]]&gt;0.33,"VENTAJA","INTRAPRODUCTO")</f>
        <v>VENTAJA</v>
      </c>
      <c r="Q47" s="2" t="str">
        <f>IF(Tabla191011131432[[#This Row],[Indice de Balassa (6)]]&gt;0.33,"VENTAJA","INTRAPRODUCTO")</f>
        <v>INTRAPRODUCTO</v>
      </c>
      <c r="R47" s="2" t="str">
        <f>IF(Tabla191011131432[[#This Row],[Indice de Balassa (7)]]&gt;0.33,"VENTAJA","INTRAPRODUCTO")</f>
        <v>INTRAPRODUCTO</v>
      </c>
      <c r="S47" s="2" t="str">
        <f>IF(Tabla191011131432[[#This Row],[Indice de Balassa (8)]]&gt;0.33,"VENTAJA","INTRAPRODUCTO")</f>
        <v>VENTAJA</v>
      </c>
      <c r="T47" s="2" t="str">
        <f>IF(Tabla191011131432[[#This Row],[Indice de Balassa (9)]]&gt;0.33,"VENTAJA","INTRAPRODUCTO")</f>
        <v>VENTAJA</v>
      </c>
      <c r="U47" s="2" t="str">
        <f>IF(Tabla191011131432[[#This Row],[Indice de Balassa  (10)]]&gt;0.33,"VENTAJA","INTRAPRODUCTO")</f>
        <v>VENTAJA</v>
      </c>
    </row>
    <row r="48" spans="1:32" x14ac:dyDescent="0.25">
      <c r="A48" s="26">
        <v>2013</v>
      </c>
      <c r="B48" s="27">
        <f>(('Export '!B20)/(Data!$L55)/(('COL to World'!B32)/'COL to World'!$L32))</f>
        <v>1.1572499511614303</v>
      </c>
      <c r="C48" s="27">
        <f>(('Export '!C20)/(Data!$L55)/(('COL to World'!C32)/'COL to World'!$L32))</f>
        <v>1.9159025840091093</v>
      </c>
      <c r="D48" s="27">
        <f>(('Export '!D20)/(Data!$L55)/(('COL to World'!D32)/'COL to World'!$L32))</f>
        <v>0.32992557076415435</v>
      </c>
      <c r="E48" s="27">
        <f>(('Export '!E20)/(Data!$L55)/(('COL to World'!E32)/'COL to World'!$L32))</f>
        <v>1.2468993122524779</v>
      </c>
      <c r="F48" s="27">
        <f>(('Export '!F20)/(Data!$L55)/(('COL to World'!F32)/'COL to World'!$L32))</f>
        <v>0.60207403950343086</v>
      </c>
      <c r="G48" s="27" t="e">
        <f>(('Export '!G20)/(Data!$L55)/(('COL to World'!G32)/'COL to World'!$L32))</f>
        <v>#VALUE!</v>
      </c>
      <c r="H48" s="27">
        <f>(('Export '!H20)/(Data!$L55)/(('COL to World'!H32)/'COL to World'!$L32))</f>
        <v>0.33569626973417149</v>
      </c>
      <c r="I48" s="27">
        <f>(('Export '!I20)/(Data!$L55)/(('COL to World'!I32)/'COL to World'!$L32))</f>
        <v>0.65769798967732396</v>
      </c>
      <c r="J48" s="27">
        <f>(('Export '!J20)/(Data!$L55)/(('COL to World'!J32)/'COL to World'!$L32))</f>
        <v>0.89535201682354759</v>
      </c>
      <c r="K48" s="27">
        <f>(('Export '!K20)/(Data!$L55)/(('COL to World'!K32)/'COL to World'!$L32))</f>
        <v>1.0869441056865745</v>
      </c>
      <c r="L48" s="2" t="str">
        <f>IF(Tabla191011131432[[#This Row],[Indice de Balassa (1)]]&gt;0.33,"VENTAJA","INTRAPRODUCTO")</f>
        <v>VENTAJA</v>
      </c>
      <c r="M48" s="2" t="str">
        <f>IF(Tabla191011131432[[#This Row],[Indice de Balassa (2)]]&gt;0.33,"VENTAJA","INTRAPRODUCTO")</f>
        <v>VENTAJA</v>
      </c>
      <c r="N48" s="2" t="str">
        <f>IF(Tabla191011131432[[#This Row],[Indice de Balassa (3)]]&gt;0.33,"VENTAJA","INTRAPRODUCTO")</f>
        <v>INTRAPRODUCTO</v>
      </c>
      <c r="O48" s="2" t="str">
        <f>IF(Tabla191011131432[[#This Row],[Indice de Balassa (4)]]&gt;0.33,"VENTAJA","INTRAPRODUCTO")</f>
        <v>VENTAJA</v>
      </c>
      <c r="P48" s="2" t="str">
        <f>IF(Tabla191011131432[[#This Row],[Indice de Balassa (5)]]&gt;0.33,"VENTAJA","INTRAPRODUCTO")</f>
        <v>VENTAJA</v>
      </c>
      <c r="Q48" s="2" t="e">
        <f>IF(Tabla191011131432[[#This Row],[Indice de Balassa (6)]]&gt;0.33,"VENTAJA","INTRAPRODUCTO")</f>
        <v>#VALUE!</v>
      </c>
      <c r="R48" s="2" t="str">
        <f>IF(Tabla191011131432[[#This Row],[Indice de Balassa (7)]]&gt;0.33,"VENTAJA","INTRAPRODUCTO")</f>
        <v>VENTAJA</v>
      </c>
      <c r="S48" s="2" t="str">
        <f>IF(Tabla191011131432[[#This Row],[Indice de Balassa (8)]]&gt;0.33,"VENTAJA","INTRAPRODUCTO")</f>
        <v>VENTAJA</v>
      </c>
      <c r="T48" s="2" t="str">
        <f>IF(Tabla191011131432[[#This Row],[Indice de Balassa (9)]]&gt;0.33,"VENTAJA","INTRAPRODUCTO")</f>
        <v>VENTAJA</v>
      </c>
      <c r="U48" s="2" t="str">
        <f>IF(Tabla191011131432[[#This Row],[Indice de Balassa  (10)]]&gt;0.33,"VENTAJA","INTRAPRODUCTO")</f>
        <v>VENTAJA</v>
      </c>
    </row>
    <row r="49" spans="1:41" x14ac:dyDescent="0.25">
      <c r="A49" s="26">
        <v>2014</v>
      </c>
      <c r="B49" s="27">
        <f>(('Export '!B21)/(Data!$L56)/(('COL to World'!B33)/'COL to World'!$L33))</f>
        <v>1.2191179083298815</v>
      </c>
      <c r="C49" s="27">
        <f>(('Export '!C21)/(Data!$L56)/(('COL to World'!C33)/'COL to World'!$L33))</f>
        <v>0.36252443102457388</v>
      </c>
      <c r="D49" s="27">
        <f>(('Export '!D21)/(Data!$L56)/(('COL to World'!D33)/'COL to World'!$L33))</f>
        <v>0.63397896232045459</v>
      </c>
      <c r="E49" s="27">
        <f>(('Export '!E21)/(Data!$L56)/(('COL to World'!E33)/'COL to World'!$L33))</f>
        <v>0.5666345877418355</v>
      </c>
      <c r="F49" s="27">
        <f>(('Export '!F21)/(Data!$L56)/(('COL to World'!F33)/'COL to World'!$L33))</f>
        <v>0.30848842418809475</v>
      </c>
      <c r="G49" s="27">
        <f>(('Export '!G21)/(Data!$L56)/(('COL to World'!G33)/'COL to World'!$L33))</f>
        <v>8.55689624928083E-3</v>
      </c>
      <c r="H49" s="27">
        <f>(('Export '!H21)/(Data!$L56)/(('COL to World'!H33)/'COL to World'!$L33))</f>
        <v>0.15911436191037728</v>
      </c>
      <c r="I49" s="27">
        <f>(('Export '!I21)/(Data!$L56)/(('COL to World'!I33)/'COL to World'!$L33))</f>
        <v>0.51675292851252852</v>
      </c>
      <c r="J49" s="27">
        <f>(('Export '!J21)/(Data!$L56)/(('COL to World'!J33)/'COL to World'!$L33))</f>
        <v>0.34204517049045657</v>
      </c>
      <c r="K49" s="27">
        <f>(('Export '!K21)/(Data!$L56)/(('COL to World'!K33)/'COL to World'!$L33))</f>
        <v>1.0455365605873062</v>
      </c>
      <c r="L49" s="2" t="str">
        <f>IF(Tabla191011131432[[#This Row],[Indice de Balassa (1)]]&gt;0.33,"VENTAJA","INTRAPRODUCTO")</f>
        <v>VENTAJA</v>
      </c>
      <c r="M49" s="2" t="str">
        <f>IF(Tabla191011131432[[#This Row],[Indice de Balassa (2)]]&gt;0.33,"VENTAJA","INTRAPRODUCTO")</f>
        <v>VENTAJA</v>
      </c>
      <c r="N49" s="2" t="str">
        <f>IF(Tabla191011131432[[#This Row],[Indice de Balassa (3)]]&gt;0.33,"VENTAJA","INTRAPRODUCTO")</f>
        <v>VENTAJA</v>
      </c>
      <c r="O49" s="2" t="str">
        <f>IF(Tabla191011131432[[#This Row],[Indice de Balassa (4)]]&gt;0.33,"VENTAJA","INTRAPRODUCTO")</f>
        <v>VENTAJA</v>
      </c>
      <c r="P49" s="2" t="str">
        <f>IF(Tabla191011131432[[#This Row],[Indice de Balassa (5)]]&gt;0.33,"VENTAJA","INTRAPRODUCTO")</f>
        <v>INTRAPRODUCTO</v>
      </c>
      <c r="Q49" s="2" t="str">
        <f>IF(Tabla191011131432[[#This Row],[Indice de Balassa (6)]]&gt;0.33,"VENTAJA","INTRAPRODUCTO")</f>
        <v>INTRAPRODUCTO</v>
      </c>
      <c r="R49" s="2" t="str">
        <f>IF(Tabla191011131432[[#This Row],[Indice de Balassa (7)]]&gt;0.33,"VENTAJA","INTRAPRODUCTO")</f>
        <v>INTRAPRODUCTO</v>
      </c>
      <c r="S49" s="2" t="str">
        <f>IF(Tabla191011131432[[#This Row],[Indice de Balassa (8)]]&gt;0.33,"VENTAJA","INTRAPRODUCTO")</f>
        <v>VENTAJA</v>
      </c>
      <c r="T49" s="2" t="str">
        <f>IF(Tabla191011131432[[#This Row],[Indice de Balassa (9)]]&gt;0.33,"VENTAJA","INTRAPRODUCTO")</f>
        <v>VENTAJA</v>
      </c>
      <c r="U49" s="2" t="str">
        <f>IF(Tabla191011131432[[#This Row],[Indice de Balassa  (10)]]&gt;0.33,"VENTAJA","INTRAPRODUCTO")</f>
        <v>VENTAJA</v>
      </c>
    </row>
    <row r="50" spans="1:41" x14ac:dyDescent="0.25">
      <c r="A50" s="26">
        <v>2015</v>
      </c>
      <c r="B50" s="27">
        <f>(('Export '!B22)/(Data!$L57)/(('COL to World'!B34)/'COL to World'!$L34))</f>
        <v>1.3174324180531269</v>
      </c>
      <c r="C50" s="27">
        <f>(('Export '!C22)/(Data!$L57)/(('COL to World'!C34)/'COL to World'!$L34))</f>
        <v>0.47439002612878484</v>
      </c>
      <c r="D50" s="27">
        <f>(('Export '!D22)/(Data!$L57)/(('COL to World'!D34)/'COL to World'!$L34))</f>
        <v>0.44466586740917979</v>
      </c>
      <c r="E50" s="27">
        <f>(('Export '!E22)/(Data!$L57)/(('COL to World'!E34)/'COL to World'!$L34))</f>
        <v>0.6558889542996692</v>
      </c>
      <c r="F50" s="27">
        <f>(('Export '!F22)/(Data!$L57)/(('COL to World'!F34)/'COL to World'!$L34))</f>
        <v>0.43505838024584831</v>
      </c>
      <c r="G50" s="27">
        <f>(('Export '!G22)/(Data!$L57)/(('COL to World'!G34)/'COL to World'!$L34))</f>
        <v>1.2445580205350771E-2</v>
      </c>
      <c r="H50" s="27">
        <f>(('Export '!H22)/(Data!$L57)/(('COL to World'!H34)/'COL to World'!$L34))</f>
        <v>0.16933740544428058</v>
      </c>
      <c r="I50" s="27">
        <f>(('Export '!I22)/(Data!$L57)/(('COL to World'!I34)/'COL to World'!$L34))</f>
        <v>0.41196460067210011</v>
      </c>
      <c r="J50" s="27">
        <f>(('Export '!J22)/(Data!$L57)/(('COL to World'!J34)/'COL to World'!$L34))</f>
        <v>0.44166909921134517</v>
      </c>
      <c r="K50" s="27">
        <f>(('Export '!K22)/(Data!$L57)/(('COL to World'!K34)/'COL to World'!$L34))</f>
        <v>0.44865091216239095</v>
      </c>
      <c r="L50" s="2" t="str">
        <f>IF(Tabla191011131432[[#This Row],[Indice de Balassa (1)]]&gt;0.33,"VENTAJA","INTRAPRODUCTO")</f>
        <v>VENTAJA</v>
      </c>
      <c r="M50" s="2" t="str">
        <f>IF(Tabla191011131432[[#This Row],[Indice de Balassa (2)]]&gt;0.33,"VENTAJA","INTRAPRODUCTO")</f>
        <v>VENTAJA</v>
      </c>
      <c r="N50" s="2" t="str">
        <f>IF(Tabla191011131432[[#This Row],[Indice de Balassa (3)]]&gt;0.33,"VENTAJA","INTRAPRODUCTO")</f>
        <v>VENTAJA</v>
      </c>
      <c r="O50" s="2" t="str">
        <f>IF(Tabla191011131432[[#This Row],[Indice de Balassa (4)]]&gt;0.33,"VENTAJA","INTRAPRODUCTO")</f>
        <v>VENTAJA</v>
      </c>
      <c r="P50" s="2" t="str">
        <f>IF(Tabla191011131432[[#This Row],[Indice de Balassa (5)]]&gt;0.33,"VENTAJA","INTRAPRODUCTO")</f>
        <v>VENTAJA</v>
      </c>
      <c r="Q50" s="2" t="str">
        <f>IF(Tabla191011131432[[#This Row],[Indice de Balassa (6)]]&gt;0.33,"VENTAJA","INTRAPRODUCTO")</f>
        <v>INTRAPRODUCTO</v>
      </c>
      <c r="R50" s="2" t="str">
        <f>IF(Tabla191011131432[[#This Row],[Indice de Balassa (7)]]&gt;0.33,"VENTAJA","INTRAPRODUCTO")</f>
        <v>INTRAPRODUCTO</v>
      </c>
      <c r="S50" s="2" t="str">
        <f>IF(Tabla191011131432[[#This Row],[Indice de Balassa (8)]]&gt;0.33,"VENTAJA","INTRAPRODUCTO")</f>
        <v>VENTAJA</v>
      </c>
      <c r="T50" s="2" t="str">
        <f>IF(Tabla191011131432[[#This Row],[Indice de Balassa (9)]]&gt;0.33,"VENTAJA","INTRAPRODUCTO")</f>
        <v>VENTAJA</v>
      </c>
      <c r="U50" s="2" t="str">
        <f>IF(Tabla191011131432[[#This Row],[Indice de Balassa  (10)]]&gt;0.33,"VENTAJA","INTRAPRODUCTO")</f>
        <v>VENTAJA</v>
      </c>
    </row>
    <row r="51" spans="1:41" x14ac:dyDescent="0.25">
      <c r="A51" t="s">
        <v>35</v>
      </c>
    </row>
    <row r="53" spans="1:41" ht="15.75" x14ac:dyDescent="0.25">
      <c r="A53" s="122" t="s">
        <v>10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</row>
    <row r="54" spans="1:41" x14ac:dyDescent="0.25">
      <c r="A54" s="24" t="s">
        <v>0</v>
      </c>
      <c r="B54" s="25" t="s">
        <v>228</v>
      </c>
      <c r="C54" s="25" t="s">
        <v>229</v>
      </c>
      <c r="D54" s="25" t="s">
        <v>230</v>
      </c>
      <c r="E54" s="25" t="s">
        <v>231</v>
      </c>
      <c r="F54" s="25" t="s">
        <v>232</v>
      </c>
      <c r="G54" s="25" t="s">
        <v>233</v>
      </c>
      <c r="H54" s="25" t="s">
        <v>234</v>
      </c>
      <c r="I54" s="25" t="s">
        <v>235</v>
      </c>
      <c r="J54" s="25" t="s">
        <v>236</v>
      </c>
      <c r="K54" s="25" t="s">
        <v>237</v>
      </c>
      <c r="L54" s="24" t="s">
        <v>218</v>
      </c>
      <c r="M54" s="24" t="s">
        <v>219</v>
      </c>
      <c r="N54" s="24" t="s">
        <v>220</v>
      </c>
      <c r="O54" s="24" t="s">
        <v>221</v>
      </c>
      <c r="P54" s="24" t="s">
        <v>222</v>
      </c>
      <c r="Q54" s="24" t="s">
        <v>223</v>
      </c>
      <c r="R54" s="24" t="s">
        <v>224</v>
      </c>
      <c r="S54" s="24" t="s">
        <v>225</v>
      </c>
      <c r="T54" s="24" t="s">
        <v>226</v>
      </c>
      <c r="U54" s="24" t="s">
        <v>227</v>
      </c>
    </row>
    <row r="55" spans="1:41" x14ac:dyDescent="0.25">
      <c r="A55" s="26">
        <v>1995</v>
      </c>
      <c r="B55" s="93">
        <f>1-('Balanza c '!B2/'Apertura '!B109)</f>
        <v>1.0847871261305588</v>
      </c>
      <c r="C55" s="93">
        <f>1-('Balanza c '!C2/'Apertura '!C109)</f>
        <v>1.946058745001906</v>
      </c>
      <c r="D55" s="93">
        <f>1-('Balanza c '!D2/'Apertura '!D109)</f>
        <v>0.43896172582742232</v>
      </c>
      <c r="E55" s="93">
        <f>1-('Balanza c '!E2/'Apertura '!E109)</f>
        <v>0.59301745208645484</v>
      </c>
      <c r="F55" s="93">
        <f>1-('Balanza c '!F2/'Apertura '!F109)</f>
        <v>1.8946129403463579</v>
      </c>
      <c r="G55" s="93">
        <f>1-('Balanza c '!G2/'Apertura '!G109)</f>
        <v>1.973655723320886</v>
      </c>
      <c r="H55" s="93">
        <f>1-('Balanza c '!H2/'Apertura '!H109)</f>
        <v>1.8800136749111536</v>
      </c>
      <c r="I55" s="93">
        <f>1-('Balanza c '!I2/'Apertura '!I109)</f>
        <v>1.8975634814975129</v>
      </c>
      <c r="J55" s="93">
        <f>1-('Balanza c '!J2/'Apertura '!J109)</f>
        <v>1.9902476718717912</v>
      </c>
      <c r="K55" s="93" t="e">
        <f>1-('Balanza c '!K2/'Apertura '!K109)</f>
        <v>#VALUE!</v>
      </c>
      <c r="L55" s="2" t="str">
        <f>IF(Tabla19101113141233[[#This Row],[IGLL (1)]]&gt;0.33,"COMERCIO INTRAINDUSTRIAL","INDICIOS DE CMRCIO INT")</f>
        <v>COMERCIO INTRAINDUSTRIAL</v>
      </c>
      <c r="M55" s="2" t="str">
        <f>IF(Tabla19101113141233[[#This Row],[IGLL (2)]]&gt;0.33,"COMERCIO INTRAINDUSTRIAL","INDICIOS DE CMRCIO INT")</f>
        <v>COMERCIO INTRAINDUSTRIAL</v>
      </c>
      <c r="N55" s="2" t="str">
        <f>IF(Tabla19101113141233[[#This Row],[IGLL (3)]]&gt;0.33,"COMERCIO INTRAINDUSTRIAL","INDICIOS DE CMRCIO INT")</f>
        <v>COMERCIO INTRAINDUSTRIAL</v>
      </c>
      <c r="O55" s="2" t="str">
        <f>IF(Tabla19101113141233[[#This Row],[IGLL (4)]]&gt;0.33,"COMERCIO INTRAINDUSTRIAL","INDICIOS DE CMRCIO INT")</f>
        <v>COMERCIO INTRAINDUSTRIAL</v>
      </c>
      <c r="P55" s="2" t="str">
        <f>IF(Tabla19101113141233[[#This Row],[IGLL (5)]]&gt;0.33,"COMERCIO INTRAINDUSTRIAL","INDICIOS DE CMRCIO INT")</f>
        <v>COMERCIO INTRAINDUSTRIAL</v>
      </c>
      <c r="Q55" s="2" t="str">
        <f>IF(Tabla19101113141233[[#This Row],[IGLL (6)]]&gt;0.33,"COMERCIO INTRAINDUSTRIAL","INDICIOS DE CMRCIO INT")</f>
        <v>COMERCIO INTRAINDUSTRIAL</v>
      </c>
      <c r="R55" s="2" t="str">
        <f>IF(Tabla19101113141233[[#This Row],[IGLL (7)]]&gt;0.33,"COMERCIO INTRAINDUSTRIAL","INDICIOS DE CMRCIO INT")</f>
        <v>COMERCIO INTRAINDUSTRIAL</v>
      </c>
      <c r="S55" s="2" t="str">
        <f>IF(Tabla19101113141233[[#This Row],[IGLL (8)]]&gt;0.33,"COMERCIO INTRAINDUSTRIAL","INDICIOS DE CMRCIO INT")</f>
        <v>COMERCIO INTRAINDUSTRIAL</v>
      </c>
      <c r="T55" s="2" t="str">
        <f>IF(Tabla19101113141233[[#This Row],[IGLL (9)]]&gt;0.33,"COMERCIO INTRAINDUSTRIAL","INDICIOS DE CMRCIO INT")</f>
        <v>COMERCIO INTRAINDUSTRIAL</v>
      </c>
      <c r="U55" s="2" t="e">
        <f>IF(Tabla19101113141233[[#This Row],[IGLL (10)]]&gt;0.33,"COMERCIO INTRAINDUSTRIAL","INDICIOS DE CMRCIO INT")</f>
        <v>#VALUE!</v>
      </c>
      <c r="W55" s="7" t="s">
        <v>48</v>
      </c>
      <c r="Y55" t="s">
        <v>3</v>
      </c>
      <c r="Z55" s="40"/>
      <c r="AB55" s="42" t="s">
        <v>59</v>
      </c>
      <c r="AD55" s="40"/>
    </row>
    <row r="56" spans="1:41" x14ac:dyDescent="0.25">
      <c r="A56" s="26">
        <v>1996</v>
      </c>
      <c r="B56" s="93">
        <f>1-('Balanza c '!B3/'Apertura '!B110)</f>
        <v>1.4512612191679555</v>
      </c>
      <c r="C56" s="93">
        <f>1-('Balanza c '!C3/'Apertura '!C110)</f>
        <v>1.6870906751084505</v>
      </c>
      <c r="D56" s="93">
        <f>1-('Balanza c '!D3/'Apertura '!D110)</f>
        <v>1.9047864814236926</v>
      </c>
      <c r="E56" s="93">
        <f>1-('Balanza c '!E3/'Apertura '!E110)</f>
        <v>0.61113977692549615</v>
      </c>
      <c r="F56" s="93">
        <f>1-('Balanza c '!F3/'Apertura '!F110)</f>
        <v>1.8108046420349249</v>
      </c>
      <c r="G56" s="93">
        <f>1-('Balanza c '!G3/'Apertura '!G110)</f>
        <v>1.9856768702826226</v>
      </c>
      <c r="H56" s="93">
        <f>1-('Balanza c '!H3/'Apertura '!H110)</f>
        <v>1.7852303975686001</v>
      </c>
      <c r="I56" s="93">
        <f>1-('Balanza c '!I3/'Apertura '!I110)</f>
        <v>1.9318165625779113</v>
      </c>
      <c r="J56" s="93">
        <f>1-('Balanza c '!J3/'Apertura '!J110)</f>
        <v>1.9863334850120031</v>
      </c>
      <c r="K56" s="93" t="e">
        <f>1-('Balanza c '!K3/'Apertura '!K110)</f>
        <v>#VALUE!</v>
      </c>
      <c r="L56" s="2" t="str">
        <f>IF(Tabla19101113141233[[#This Row],[IGLL (1)]]&gt;0.33,"COMERCIO INTRAINDUSTRIAL","INDICIOS DE CMRCIO INT")</f>
        <v>COMERCIO INTRAINDUSTRIAL</v>
      </c>
      <c r="M56" s="2" t="str">
        <f>IF(Tabla19101113141233[[#This Row],[IGLL (2)]]&gt;0.33,"COMERCIO INTRAINDUSTRIAL","INDICIOS DE CMRCIO INT")</f>
        <v>COMERCIO INTRAINDUSTRIAL</v>
      </c>
      <c r="N56" s="2" t="str">
        <f>IF(Tabla19101113141233[[#This Row],[IGLL (3)]]&gt;0.33,"COMERCIO INTRAINDUSTRIAL","INDICIOS DE CMRCIO INT")</f>
        <v>COMERCIO INTRAINDUSTRIAL</v>
      </c>
      <c r="O56" s="2" t="str">
        <f>IF(Tabla19101113141233[[#This Row],[IGLL (4)]]&gt;0.33,"COMERCIO INTRAINDUSTRIAL","INDICIOS DE CMRCIO INT")</f>
        <v>COMERCIO INTRAINDUSTRIAL</v>
      </c>
      <c r="P56" s="2" t="str">
        <f>IF(Tabla19101113141233[[#This Row],[IGLL (5)]]&gt;0.33,"COMERCIO INTRAINDUSTRIAL","INDICIOS DE CMRCIO INT")</f>
        <v>COMERCIO INTRAINDUSTRIAL</v>
      </c>
      <c r="Q56" s="2" t="str">
        <f>IF(Tabla19101113141233[[#This Row],[IGLL (6)]]&gt;0.33,"COMERCIO INTRAINDUSTRIAL","INDICIOS DE CMRCIO INT")</f>
        <v>COMERCIO INTRAINDUSTRIAL</v>
      </c>
      <c r="R56" s="2" t="str">
        <f>IF(Tabla19101113141233[[#This Row],[IGLL (7)]]&gt;0.33,"COMERCIO INTRAINDUSTRIAL","INDICIOS DE CMRCIO INT")</f>
        <v>COMERCIO INTRAINDUSTRIAL</v>
      </c>
      <c r="S56" s="2" t="str">
        <f>IF(Tabla19101113141233[[#This Row],[IGLL (8)]]&gt;0.33,"COMERCIO INTRAINDUSTRIAL","INDICIOS DE CMRCIO INT")</f>
        <v>COMERCIO INTRAINDUSTRIAL</v>
      </c>
      <c r="T56" s="2" t="str">
        <f>IF(Tabla19101113141233[[#This Row],[IGLL (9)]]&gt;0.33,"COMERCIO INTRAINDUSTRIAL","INDICIOS DE CMRCIO INT")</f>
        <v>COMERCIO INTRAINDUSTRIAL</v>
      </c>
      <c r="U56" s="2" t="e">
        <f>IF(Tabla19101113141233[[#This Row],[IGLL (10)]]&gt;0.33,"COMERCIO INTRAINDUSTRIAL","INDICIOS DE CMRCIO INT")</f>
        <v>#VALUE!</v>
      </c>
      <c r="Z56">
        <v>1</v>
      </c>
      <c r="AA56" s="1" t="s">
        <v>61</v>
      </c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</row>
    <row r="57" spans="1:41" x14ac:dyDescent="0.25">
      <c r="A57" s="26">
        <v>1997</v>
      </c>
      <c r="B57" s="93">
        <f>1-('Balanza c '!B4/'Apertura '!B111)</f>
        <v>1.2153650758552141</v>
      </c>
      <c r="C57" s="93">
        <f>1-('Balanza c '!C4/'Apertura '!C111)</f>
        <v>1.8760380195717565</v>
      </c>
      <c r="D57" s="93">
        <f>1-('Balanza c '!D4/'Apertura '!D111)</f>
        <v>1.7343745310733709</v>
      </c>
      <c r="E57" s="93">
        <f>1-('Balanza c '!E4/'Apertura '!E111)</f>
        <v>0.83292472958911534</v>
      </c>
      <c r="F57" s="93">
        <f>1-('Balanza c '!F4/'Apertura '!F111)</f>
        <v>1.8992321270507109</v>
      </c>
      <c r="G57" s="93">
        <f>1-('Balanza c '!G4/'Apertura '!G111)</f>
        <v>1.9969181212069742</v>
      </c>
      <c r="H57" s="93">
        <f>1-('Balanza c '!H4/'Apertura '!H111)</f>
        <v>1.6690582780887295</v>
      </c>
      <c r="I57" s="93">
        <f>1-('Balanza c '!I4/'Apertura '!I111)</f>
        <v>1.9380849994187237</v>
      </c>
      <c r="J57" s="93">
        <f>1-('Balanza c '!J4/'Apertura '!J111)</f>
        <v>1.999729560550811</v>
      </c>
      <c r="K57" s="93" t="e">
        <f>1-('Balanza c '!K4/'Apertura '!K111)</f>
        <v>#VALUE!</v>
      </c>
      <c r="L57" s="2" t="str">
        <f>IF(Tabla19101113141233[[#This Row],[IGLL (1)]]&gt;0.33,"COMERCIO INTRAINDUSTRIAL","INDICIOS DE CMRCIO INT")</f>
        <v>COMERCIO INTRAINDUSTRIAL</v>
      </c>
      <c r="M57" s="2" t="str">
        <f>IF(Tabla19101113141233[[#This Row],[IGLL (2)]]&gt;0.33,"COMERCIO INTRAINDUSTRIAL","INDICIOS DE CMRCIO INT")</f>
        <v>COMERCIO INTRAINDUSTRIAL</v>
      </c>
      <c r="N57" s="2" t="str">
        <f>IF(Tabla19101113141233[[#This Row],[IGLL (3)]]&gt;0.33,"COMERCIO INTRAINDUSTRIAL","INDICIOS DE CMRCIO INT")</f>
        <v>COMERCIO INTRAINDUSTRIAL</v>
      </c>
      <c r="O57" s="2" t="str">
        <f>IF(Tabla19101113141233[[#This Row],[IGLL (4)]]&gt;0.33,"COMERCIO INTRAINDUSTRIAL","INDICIOS DE CMRCIO INT")</f>
        <v>COMERCIO INTRAINDUSTRIAL</v>
      </c>
      <c r="P57" s="2" t="str">
        <f>IF(Tabla19101113141233[[#This Row],[IGLL (5)]]&gt;0.33,"COMERCIO INTRAINDUSTRIAL","INDICIOS DE CMRCIO INT")</f>
        <v>COMERCIO INTRAINDUSTRIAL</v>
      </c>
      <c r="Q57" s="2" t="str">
        <f>IF(Tabla19101113141233[[#This Row],[IGLL (6)]]&gt;0.33,"COMERCIO INTRAINDUSTRIAL","INDICIOS DE CMRCIO INT")</f>
        <v>COMERCIO INTRAINDUSTRIAL</v>
      </c>
      <c r="R57" s="2" t="str">
        <f>IF(Tabla19101113141233[[#This Row],[IGLL (7)]]&gt;0.33,"COMERCIO INTRAINDUSTRIAL","INDICIOS DE CMRCIO INT")</f>
        <v>COMERCIO INTRAINDUSTRIAL</v>
      </c>
      <c r="S57" s="2" t="str">
        <f>IF(Tabla19101113141233[[#This Row],[IGLL (8)]]&gt;0.33,"COMERCIO INTRAINDUSTRIAL","INDICIOS DE CMRCIO INT")</f>
        <v>COMERCIO INTRAINDUSTRIAL</v>
      </c>
      <c r="T57" s="2" t="str">
        <f>IF(Tabla19101113141233[[#This Row],[IGLL (9)]]&gt;0.33,"COMERCIO INTRAINDUSTRIAL","INDICIOS DE CMRCIO INT")</f>
        <v>COMERCIO INTRAINDUSTRIAL</v>
      </c>
      <c r="U57" s="2" t="e">
        <f>IF(Tabla19101113141233[[#This Row],[IGLL (10)]]&gt;0.33,"COMERCIO INTRAINDUSTRIAL","INDICIOS DE CMRCIO INT")</f>
        <v>#VALUE!</v>
      </c>
      <c r="Z57" s="40"/>
      <c r="AB57" s="40"/>
      <c r="AD57" s="40"/>
    </row>
    <row r="58" spans="1:41" x14ac:dyDescent="0.25">
      <c r="A58" s="26">
        <v>1998</v>
      </c>
      <c r="B58" s="93">
        <f>1-('Balanza c '!B5/'Apertura '!B112)</f>
        <v>1.2325016972095635</v>
      </c>
      <c r="C58" s="93">
        <f>1-('Balanza c '!C5/'Apertura '!C112)</f>
        <v>1.8689527272301756</v>
      </c>
      <c r="D58" s="93">
        <f>1-('Balanza c '!D5/'Apertura '!D112)</f>
        <v>1.3256637389428938</v>
      </c>
      <c r="E58" s="93">
        <f>1-('Balanza c '!E5/'Apertura '!E112)</f>
        <v>0.79801834155177398</v>
      </c>
      <c r="F58" s="93">
        <f>1-('Balanza c '!F5/'Apertura '!F112)</f>
        <v>1.7163372230206568</v>
      </c>
      <c r="G58" s="93" t="e">
        <f>1-('Balanza c '!G5/'Apertura '!G112)</f>
        <v>#VALUE!</v>
      </c>
      <c r="H58" s="93">
        <f>1-('Balanza c '!H5/'Apertura '!H112)</f>
        <v>1.6602861006628915</v>
      </c>
      <c r="I58" s="93">
        <f>1-('Balanza c '!I5/'Apertura '!I112)</f>
        <v>1.9232410569123353</v>
      </c>
      <c r="J58" s="93">
        <f>1-('Balanza c '!J5/'Apertura '!J112)</f>
        <v>1.9995182156793745</v>
      </c>
      <c r="K58" s="93">
        <f>1-('Balanza c '!K5/'Apertura '!K112)</f>
        <v>1.9986154094069297</v>
      </c>
      <c r="L58" s="2" t="str">
        <f>IF(Tabla19101113141233[[#This Row],[IGLL (1)]]&gt;0.33,"COMERCIO INTRAINDUSTRIAL","INDICIOS DE CMRCIO INT")</f>
        <v>COMERCIO INTRAINDUSTRIAL</v>
      </c>
      <c r="M58" s="2" t="str">
        <f>IF(Tabla19101113141233[[#This Row],[IGLL (2)]]&gt;0.33,"COMERCIO INTRAINDUSTRIAL","INDICIOS DE CMRCIO INT")</f>
        <v>COMERCIO INTRAINDUSTRIAL</v>
      </c>
      <c r="N58" s="2" t="str">
        <f>IF(Tabla19101113141233[[#This Row],[IGLL (3)]]&gt;0.33,"COMERCIO INTRAINDUSTRIAL","INDICIOS DE CMRCIO INT")</f>
        <v>COMERCIO INTRAINDUSTRIAL</v>
      </c>
      <c r="O58" s="2" t="str">
        <f>IF(Tabla19101113141233[[#This Row],[IGLL (4)]]&gt;0.33,"COMERCIO INTRAINDUSTRIAL","INDICIOS DE CMRCIO INT")</f>
        <v>COMERCIO INTRAINDUSTRIAL</v>
      </c>
      <c r="P58" s="2" t="str">
        <f>IF(Tabla19101113141233[[#This Row],[IGLL (5)]]&gt;0.33,"COMERCIO INTRAINDUSTRIAL","INDICIOS DE CMRCIO INT")</f>
        <v>COMERCIO INTRAINDUSTRIAL</v>
      </c>
      <c r="Q58" s="2" t="e">
        <f>IF(Tabla19101113141233[[#This Row],[IGLL (6)]]&gt;0.33,"COMERCIO INTRAINDUSTRIAL","INDICIOS DE CMRCIO INT")</f>
        <v>#VALUE!</v>
      </c>
      <c r="R58" s="2" t="str">
        <f>IF(Tabla19101113141233[[#This Row],[IGLL (7)]]&gt;0.33,"COMERCIO INTRAINDUSTRIAL","INDICIOS DE CMRCIO INT")</f>
        <v>COMERCIO INTRAINDUSTRIAL</v>
      </c>
      <c r="S58" s="2" t="str">
        <f>IF(Tabla19101113141233[[#This Row],[IGLL (8)]]&gt;0.33,"COMERCIO INTRAINDUSTRIAL","INDICIOS DE CMRCIO INT")</f>
        <v>COMERCIO INTRAINDUSTRIAL</v>
      </c>
      <c r="T58" s="2" t="str">
        <f>IF(Tabla19101113141233[[#This Row],[IGLL (9)]]&gt;0.33,"COMERCIO INTRAINDUSTRIAL","INDICIOS DE CMRCIO INT")</f>
        <v>COMERCIO INTRAINDUSTRIAL</v>
      </c>
      <c r="U58" s="2" t="str">
        <f>IF(Tabla19101113141233[[#This Row],[IGLL (10)]]&gt;0.33,"COMERCIO INTRAINDUSTRIAL","INDICIOS DE CMRCIO INT")</f>
        <v>COMERCIO INTRAINDUSTRIAL</v>
      </c>
      <c r="Z58" s="40"/>
      <c r="AB58" s="42" t="s">
        <v>59</v>
      </c>
      <c r="AD58" s="40"/>
    </row>
    <row r="59" spans="1:41" x14ac:dyDescent="0.25">
      <c r="A59" s="26">
        <v>1999</v>
      </c>
      <c r="B59" s="93">
        <f>1-('Balanza c '!B6/'Apertura '!B113)</f>
        <v>1.0065425697480546</v>
      </c>
      <c r="C59" s="93">
        <f>1-('Balanza c '!C6/'Apertura '!C113)</f>
        <v>1.976382921272219</v>
      </c>
      <c r="D59" s="93">
        <f>1-('Balanza c '!D6/'Apertura '!D113)</f>
        <v>1.6965317315196411</v>
      </c>
      <c r="E59" s="93">
        <f>1-('Balanza c '!E6/'Apertura '!E113)</f>
        <v>0.72044107517661904</v>
      </c>
      <c r="F59" s="93">
        <f>1-('Balanza c '!F6/'Apertura '!F113)</f>
        <v>1.7593221636949488</v>
      </c>
      <c r="G59" s="93">
        <f>1-('Balanza c '!G6/'Apertura '!G113)</f>
        <v>1.7165094503811478</v>
      </c>
      <c r="H59" s="93">
        <f>1-('Balanza c '!H6/'Apertura '!H113)</f>
        <v>1.6084359362023808</v>
      </c>
      <c r="I59" s="93">
        <f>1-('Balanza c '!I6/'Apertura '!I113)</f>
        <v>1.9235095542283374</v>
      </c>
      <c r="J59" s="93">
        <f>1-('Balanza c '!J6/'Apertura '!J113)</f>
        <v>1.9909750835453861</v>
      </c>
      <c r="K59" s="93">
        <f>1-('Balanza c '!K6/'Apertura '!K113)</f>
        <v>1.9943985831535531</v>
      </c>
      <c r="L59" s="2" t="str">
        <f>IF(Tabla19101113141233[[#This Row],[IGLL (1)]]&gt;0.33,"COMERCIO INTRAINDUSTRIAL","INDICIOS DE CMRCIO INT")</f>
        <v>COMERCIO INTRAINDUSTRIAL</v>
      </c>
      <c r="M59" s="2" t="str">
        <f>IF(Tabla19101113141233[[#This Row],[IGLL (2)]]&gt;0.33,"COMERCIO INTRAINDUSTRIAL","INDICIOS DE CMRCIO INT")</f>
        <v>COMERCIO INTRAINDUSTRIAL</v>
      </c>
      <c r="N59" s="2" t="str">
        <f>IF(Tabla19101113141233[[#This Row],[IGLL (3)]]&gt;0.33,"COMERCIO INTRAINDUSTRIAL","INDICIOS DE CMRCIO INT")</f>
        <v>COMERCIO INTRAINDUSTRIAL</v>
      </c>
      <c r="O59" s="2" t="str">
        <f>IF(Tabla19101113141233[[#This Row],[IGLL (4)]]&gt;0.33,"COMERCIO INTRAINDUSTRIAL","INDICIOS DE CMRCIO INT")</f>
        <v>COMERCIO INTRAINDUSTRIAL</v>
      </c>
      <c r="P59" s="2" t="str">
        <f>IF(Tabla19101113141233[[#This Row],[IGLL (5)]]&gt;0.33,"COMERCIO INTRAINDUSTRIAL","INDICIOS DE CMRCIO INT")</f>
        <v>COMERCIO INTRAINDUSTRIAL</v>
      </c>
      <c r="Q59" s="2" t="str">
        <f>IF(Tabla19101113141233[[#This Row],[IGLL (6)]]&gt;0.33,"COMERCIO INTRAINDUSTRIAL","INDICIOS DE CMRCIO INT")</f>
        <v>COMERCIO INTRAINDUSTRIAL</v>
      </c>
      <c r="R59" s="2" t="str">
        <f>IF(Tabla19101113141233[[#This Row],[IGLL (7)]]&gt;0.33,"COMERCIO INTRAINDUSTRIAL","INDICIOS DE CMRCIO INT")</f>
        <v>COMERCIO INTRAINDUSTRIAL</v>
      </c>
      <c r="S59" s="2" t="str">
        <f>IF(Tabla19101113141233[[#This Row],[IGLL (8)]]&gt;0.33,"COMERCIO INTRAINDUSTRIAL","INDICIOS DE CMRCIO INT")</f>
        <v>COMERCIO INTRAINDUSTRIAL</v>
      </c>
      <c r="T59" s="2" t="str">
        <f>IF(Tabla19101113141233[[#This Row],[IGLL (9)]]&gt;0.33,"COMERCIO INTRAINDUSTRIAL","INDICIOS DE CMRCIO INT")</f>
        <v>COMERCIO INTRAINDUSTRIAL</v>
      </c>
      <c r="U59" s="2" t="str">
        <f>IF(Tabla19101113141233[[#This Row],[IGLL (10)]]&gt;0.33,"COMERCIO INTRAINDUSTRIAL","INDICIOS DE CMRCIO INT")</f>
        <v>COMERCIO INTRAINDUSTRIAL</v>
      </c>
      <c r="Z59" s="40"/>
      <c r="AA59" s="40"/>
      <c r="AB59" s="40"/>
      <c r="AC59" s="40"/>
      <c r="AD59" s="40"/>
    </row>
    <row r="60" spans="1:41" x14ac:dyDescent="0.25">
      <c r="A60" s="26">
        <v>2000</v>
      </c>
      <c r="B60" s="93">
        <f>1-('Balanza c '!B7/'Apertura '!B114)</f>
        <v>1.0582357724131226</v>
      </c>
      <c r="C60" s="93">
        <f>1-('Balanza c '!C7/'Apertura '!C114)</f>
        <v>1.558233997110495</v>
      </c>
      <c r="D60" s="93">
        <f>1-('Balanza c '!D7/'Apertura '!D114)</f>
        <v>1.3478551207195417</v>
      </c>
      <c r="E60" s="93">
        <f>1-('Balanza c '!E7/'Apertura '!E114)</f>
        <v>0.71489328188647006</v>
      </c>
      <c r="F60" s="93">
        <f>1-('Balanza c '!F7/'Apertura '!F114)</f>
        <v>1.7612664495061898</v>
      </c>
      <c r="G60" s="93">
        <f>1-('Balanza c '!G7/'Apertura '!G114)</f>
        <v>1.9970622356562922</v>
      </c>
      <c r="H60" s="93">
        <f>1-('Balanza c '!H7/'Apertura '!H114)</f>
        <v>1.4935339226860995</v>
      </c>
      <c r="I60" s="93">
        <f>1-('Balanza c '!I7/'Apertura '!I114)</f>
        <v>1.8181275320421695</v>
      </c>
      <c r="J60" s="93">
        <f>1-('Balanza c '!J7/'Apertura '!J114)</f>
        <v>1.9936762768338987</v>
      </c>
      <c r="K60" s="93">
        <f>1-('Balanza c '!K7/'Apertura '!K114)</f>
        <v>1.8339792255033953</v>
      </c>
      <c r="L60" s="2" t="str">
        <f>IF(Tabla19101113141233[[#This Row],[IGLL (1)]]&gt;0.33,"COMERCIO INTRAINDUSTRIAL","INDICIOS DE CMRCIO INT")</f>
        <v>COMERCIO INTRAINDUSTRIAL</v>
      </c>
      <c r="M60" s="2" t="str">
        <f>IF(Tabla19101113141233[[#This Row],[IGLL (2)]]&gt;0.33,"COMERCIO INTRAINDUSTRIAL","INDICIOS DE CMRCIO INT")</f>
        <v>COMERCIO INTRAINDUSTRIAL</v>
      </c>
      <c r="N60" s="2" t="str">
        <f>IF(Tabla19101113141233[[#This Row],[IGLL (3)]]&gt;0.33,"COMERCIO INTRAINDUSTRIAL","INDICIOS DE CMRCIO INT")</f>
        <v>COMERCIO INTRAINDUSTRIAL</v>
      </c>
      <c r="O60" s="2" t="str">
        <f>IF(Tabla19101113141233[[#This Row],[IGLL (4)]]&gt;0.33,"COMERCIO INTRAINDUSTRIAL","INDICIOS DE CMRCIO INT")</f>
        <v>COMERCIO INTRAINDUSTRIAL</v>
      </c>
      <c r="P60" s="2" t="str">
        <f>IF(Tabla19101113141233[[#This Row],[IGLL (5)]]&gt;0.33,"COMERCIO INTRAINDUSTRIAL","INDICIOS DE CMRCIO INT")</f>
        <v>COMERCIO INTRAINDUSTRIAL</v>
      </c>
      <c r="Q60" s="2" t="str">
        <f>IF(Tabla19101113141233[[#This Row],[IGLL (6)]]&gt;0.33,"COMERCIO INTRAINDUSTRIAL","INDICIOS DE CMRCIO INT")</f>
        <v>COMERCIO INTRAINDUSTRIAL</v>
      </c>
      <c r="R60" s="2" t="str">
        <f>IF(Tabla19101113141233[[#This Row],[IGLL (7)]]&gt;0.33,"COMERCIO INTRAINDUSTRIAL","INDICIOS DE CMRCIO INT")</f>
        <v>COMERCIO INTRAINDUSTRIAL</v>
      </c>
      <c r="S60" s="2" t="str">
        <f>IF(Tabla19101113141233[[#This Row],[IGLL (8)]]&gt;0.33,"COMERCIO INTRAINDUSTRIAL","INDICIOS DE CMRCIO INT")</f>
        <v>COMERCIO INTRAINDUSTRIAL</v>
      </c>
      <c r="T60" s="2" t="str">
        <f>IF(Tabla19101113141233[[#This Row],[IGLL (9)]]&gt;0.33,"COMERCIO INTRAINDUSTRIAL","INDICIOS DE CMRCIO INT")</f>
        <v>COMERCIO INTRAINDUSTRIAL</v>
      </c>
      <c r="U60" s="2" t="str">
        <f>IF(Tabla19101113141233[[#This Row],[IGLL (10)]]&gt;0.33,"COMERCIO INTRAINDUSTRIAL","INDICIOS DE CMRCIO INT")</f>
        <v>COMERCIO INTRAINDUSTRIAL</v>
      </c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</row>
    <row r="61" spans="1:41" x14ac:dyDescent="0.25">
      <c r="A61" s="26">
        <v>2001</v>
      </c>
      <c r="B61" s="93">
        <f>1-('Balanza c '!B8/'Apertura '!B115)</f>
        <v>1.1382288847930022</v>
      </c>
      <c r="C61" s="93">
        <f>1-('Balanza c '!C8/'Apertura '!C115)</f>
        <v>1.8913723802661357</v>
      </c>
      <c r="D61" s="93">
        <f>1-('Balanza c '!D8/'Apertura '!D115)</f>
        <v>1.4883586475886745</v>
      </c>
      <c r="E61" s="93">
        <f>1-('Balanza c '!E8/'Apertura '!E115)</f>
        <v>0.65509683952123754</v>
      </c>
      <c r="F61" s="93">
        <f>1-('Balanza c '!F8/'Apertura '!F115)</f>
        <v>1.5492454912814675</v>
      </c>
      <c r="G61" s="93">
        <f>1-('Balanza c '!G8/'Apertura '!G115)</f>
        <v>1.9761062021756868</v>
      </c>
      <c r="H61" s="93">
        <f>1-('Balanza c '!H8/'Apertura '!H115)</f>
        <v>1.6835508796192733</v>
      </c>
      <c r="I61" s="93">
        <f>1-('Balanza c '!I8/'Apertura '!I115)</f>
        <v>1.9053978035135528</v>
      </c>
      <c r="J61" s="93">
        <f>1-('Balanza c '!J8/'Apertura '!J115)</f>
        <v>1.9979551756573635</v>
      </c>
      <c r="K61" s="93">
        <f>1-('Balanza c '!K8/'Apertura '!K115)</f>
        <v>1.9990195298367452</v>
      </c>
      <c r="L61" s="2" t="str">
        <f>IF(Tabla19101113141233[[#This Row],[IGLL (1)]]&gt;0.33,"COMERCIO INTRAINDUSTRIAL","INDICIOS DE CMRCIO INT")</f>
        <v>COMERCIO INTRAINDUSTRIAL</v>
      </c>
      <c r="M61" s="2" t="str">
        <f>IF(Tabla19101113141233[[#This Row],[IGLL (2)]]&gt;0.33,"COMERCIO INTRAINDUSTRIAL","INDICIOS DE CMRCIO INT")</f>
        <v>COMERCIO INTRAINDUSTRIAL</v>
      </c>
      <c r="N61" s="2" t="str">
        <f>IF(Tabla19101113141233[[#This Row],[IGLL (3)]]&gt;0.33,"COMERCIO INTRAINDUSTRIAL","INDICIOS DE CMRCIO INT")</f>
        <v>COMERCIO INTRAINDUSTRIAL</v>
      </c>
      <c r="O61" s="2" t="str">
        <f>IF(Tabla19101113141233[[#This Row],[IGLL (4)]]&gt;0.33,"COMERCIO INTRAINDUSTRIAL","INDICIOS DE CMRCIO INT")</f>
        <v>COMERCIO INTRAINDUSTRIAL</v>
      </c>
      <c r="P61" s="2" t="str">
        <f>IF(Tabla19101113141233[[#This Row],[IGLL (5)]]&gt;0.33,"COMERCIO INTRAINDUSTRIAL","INDICIOS DE CMRCIO INT")</f>
        <v>COMERCIO INTRAINDUSTRIAL</v>
      </c>
      <c r="Q61" s="2" t="str">
        <f>IF(Tabla19101113141233[[#This Row],[IGLL (6)]]&gt;0.33,"COMERCIO INTRAINDUSTRIAL","INDICIOS DE CMRCIO INT")</f>
        <v>COMERCIO INTRAINDUSTRIAL</v>
      </c>
      <c r="R61" s="2" t="str">
        <f>IF(Tabla19101113141233[[#This Row],[IGLL (7)]]&gt;0.33,"COMERCIO INTRAINDUSTRIAL","INDICIOS DE CMRCIO INT")</f>
        <v>COMERCIO INTRAINDUSTRIAL</v>
      </c>
      <c r="S61" s="2" t="str">
        <f>IF(Tabla19101113141233[[#This Row],[IGLL (8)]]&gt;0.33,"COMERCIO INTRAINDUSTRIAL","INDICIOS DE CMRCIO INT")</f>
        <v>COMERCIO INTRAINDUSTRIAL</v>
      </c>
      <c r="T61" s="2" t="str">
        <f>IF(Tabla19101113141233[[#This Row],[IGLL (9)]]&gt;0.33,"COMERCIO INTRAINDUSTRIAL","INDICIOS DE CMRCIO INT")</f>
        <v>COMERCIO INTRAINDUSTRIAL</v>
      </c>
      <c r="U61" s="2" t="str">
        <f>IF(Tabla19101113141233[[#This Row],[IGLL (10)]]&gt;0.33,"COMERCIO INTRAINDUSTRIAL","INDICIOS DE CMRCIO INT")</f>
        <v>COMERCIO INTRAINDUSTRIAL</v>
      </c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</row>
    <row r="62" spans="1:41" x14ac:dyDescent="0.25">
      <c r="A62" s="26">
        <v>2002</v>
      </c>
      <c r="B62" s="93">
        <f>1-('Balanza c '!B9/'Apertura '!B116)</f>
        <v>1.0060529874228332</v>
      </c>
      <c r="C62" s="93">
        <f>1-('Balanza c '!C9/'Apertura '!C116)</f>
        <v>1.8319876084902076</v>
      </c>
      <c r="D62" s="93">
        <f>1-('Balanza c '!D9/'Apertura '!D116)</f>
        <v>1.0444480706841652</v>
      </c>
      <c r="E62" s="93">
        <f>1-('Balanza c '!E9/'Apertura '!E116)</f>
        <v>0.417498603073436</v>
      </c>
      <c r="F62" s="93">
        <f>1-('Balanza c '!F9/'Apertura '!F116)</f>
        <v>1.4470742759933246</v>
      </c>
      <c r="G62" s="93">
        <f>1-('Balanza c '!G9/'Apertura '!G116)</f>
        <v>1.9747534602783485</v>
      </c>
      <c r="H62" s="93">
        <f>1-('Balanza c '!H9/'Apertura '!H116)</f>
        <v>1.6455330383187505</v>
      </c>
      <c r="I62" s="93">
        <f>1-('Balanza c '!I9/'Apertura '!I116)</f>
        <v>1.8800848550263201</v>
      </c>
      <c r="J62" s="93">
        <f>1-('Balanza c '!J9/'Apertura '!J116)</f>
        <v>1.9209150610126109</v>
      </c>
      <c r="K62" s="93">
        <f>1-('Balanza c '!K9/'Apertura '!K116)</f>
        <v>1.9641399026384501</v>
      </c>
      <c r="L62" s="2" t="str">
        <f>IF(Tabla19101113141233[[#This Row],[IGLL (1)]]&gt;0.33,"COMERCIO INTRAINDUSTRIAL","INDICIOS DE CMRCIO INT")</f>
        <v>COMERCIO INTRAINDUSTRIAL</v>
      </c>
      <c r="M62" s="2" t="str">
        <f>IF(Tabla19101113141233[[#This Row],[IGLL (2)]]&gt;0.33,"COMERCIO INTRAINDUSTRIAL","INDICIOS DE CMRCIO INT")</f>
        <v>COMERCIO INTRAINDUSTRIAL</v>
      </c>
      <c r="N62" s="2" t="str">
        <f>IF(Tabla19101113141233[[#This Row],[IGLL (3)]]&gt;0.33,"COMERCIO INTRAINDUSTRIAL","INDICIOS DE CMRCIO INT")</f>
        <v>COMERCIO INTRAINDUSTRIAL</v>
      </c>
      <c r="O62" s="2" t="str">
        <f>IF(Tabla19101113141233[[#This Row],[IGLL (4)]]&gt;0.33,"COMERCIO INTRAINDUSTRIAL","INDICIOS DE CMRCIO INT")</f>
        <v>COMERCIO INTRAINDUSTRIAL</v>
      </c>
      <c r="P62" s="2" t="str">
        <f>IF(Tabla19101113141233[[#This Row],[IGLL (5)]]&gt;0.33,"COMERCIO INTRAINDUSTRIAL","INDICIOS DE CMRCIO INT")</f>
        <v>COMERCIO INTRAINDUSTRIAL</v>
      </c>
      <c r="Q62" s="2" t="str">
        <f>IF(Tabla19101113141233[[#This Row],[IGLL (6)]]&gt;0.33,"COMERCIO INTRAINDUSTRIAL","INDICIOS DE CMRCIO INT")</f>
        <v>COMERCIO INTRAINDUSTRIAL</v>
      </c>
      <c r="R62" s="2" t="str">
        <f>IF(Tabla19101113141233[[#This Row],[IGLL (7)]]&gt;0.33,"COMERCIO INTRAINDUSTRIAL","INDICIOS DE CMRCIO INT")</f>
        <v>COMERCIO INTRAINDUSTRIAL</v>
      </c>
      <c r="S62" s="2" t="str">
        <f>IF(Tabla19101113141233[[#This Row],[IGLL (8)]]&gt;0.33,"COMERCIO INTRAINDUSTRIAL","INDICIOS DE CMRCIO INT")</f>
        <v>COMERCIO INTRAINDUSTRIAL</v>
      </c>
      <c r="T62" s="2" t="str">
        <f>IF(Tabla19101113141233[[#This Row],[IGLL (9)]]&gt;0.33,"COMERCIO INTRAINDUSTRIAL","INDICIOS DE CMRCIO INT")</f>
        <v>COMERCIO INTRAINDUSTRIAL</v>
      </c>
      <c r="U62" s="2" t="str">
        <f>IF(Tabla19101113141233[[#This Row],[IGLL (10)]]&gt;0.33,"COMERCIO INTRAINDUSTRIAL","INDICIOS DE CMRCIO INT")</f>
        <v>COMERCIO INTRAINDUSTRIAL</v>
      </c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</row>
    <row r="63" spans="1:41" x14ac:dyDescent="0.25">
      <c r="A63" s="26">
        <v>2003</v>
      </c>
      <c r="B63" s="93">
        <f>1-('Balanza c '!B10/'Apertura '!B117)</f>
        <v>0.896111461378857</v>
      </c>
      <c r="C63" s="93">
        <f>1-('Balanza c '!C10/'Apertura '!C117)</f>
        <v>1.433874304346757</v>
      </c>
      <c r="D63" s="93">
        <f>1-('Balanza c '!D10/'Apertura '!D117)</f>
        <v>1.2460808038673401</v>
      </c>
      <c r="E63" s="93">
        <f>1-('Balanza c '!E10/'Apertura '!E117)</f>
        <v>0.37989945586692331</v>
      </c>
      <c r="F63" s="93">
        <f>1-('Balanza c '!F10/'Apertura '!F117)</f>
        <v>1.3405942892789426</v>
      </c>
      <c r="G63" s="93">
        <f>1-('Balanza c '!G10/'Apertura '!G117)</f>
        <v>1.9781986541073642</v>
      </c>
      <c r="H63" s="93">
        <f>1-('Balanza c '!H10/'Apertura '!H117)</f>
        <v>1.6540048151044218</v>
      </c>
      <c r="I63" s="93">
        <f>1-('Balanza c '!I10/'Apertura '!I117)</f>
        <v>1.9426192229136681</v>
      </c>
      <c r="J63" s="93">
        <f>1-('Balanza c '!J10/'Apertura '!J117)</f>
        <v>1.846136550607627</v>
      </c>
      <c r="K63" s="93">
        <f>1-('Balanza c '!K10/'Apertura '!K117)</f>
        <v>1.9569354181899494</v>
      </c>
      <c r="L63" s="2" t="str">
        <f>IF(Tabla19101113141233[[#This Row],[IGLL (1)]]&gt;0.33,"COMERCIO INTRAINDUSTRIAL","INDICIOS DE CMRCIO INT")</f>
        <v>COMERCIO INTRAINDUSTRIAL</v>
      </c>
      <c r="M63" s="2" t="str">
        <f>IF(Tabla19101113141233[[#This Row],[IGLL (2)]]&gt;0.33,"COMERCIO INTRAINDUSTRIAL","INDICIOS DE CMRCIO INT")</f>
        <v>COMERCIO INTRAINDUSTRIAL</v>
      </c>
      <c r="N63" s="2" t="str">
        <f>IF(Tabla19101113141233[[#This Row],[IGLL (3)]]&gt;0.33,"COMERCIO INTRAINDUSTRIAL","INDICIOS DE CMRCIO INT")</f>
        <v>COMERCIO INTRAINDUSTRIAL</v>
      </c>
      <c r="O63" s="2" t="str">
        <f>IF(Tabla19101113141233[[#This Row],[IGLL (4)]]&gt;0.33,"COMERCIO INTRAINDUSTRIAL","INDICIOS DE CMRCIO INT")</f>
        <v>COMERCIO INTRAINDUSTRIAL</v>
      </c>
      <c r="P63" s="2" t="str">
        <f>IF(Tabla19101113141233[[#This Row],[IGLL (5)]]&gt;0.33,"COMERCIO INTRAINDUSTRIAL","INDICIOS DE CMRCIO INT")</f>
        <v>COMERCIO INTRAINDUSTRIAL</v>
      </c>
      <c r="Q63" s="2" t="str">
        <f>IF(Tabla19101113141233[[#This Row],[IGLL (6)]]&gt;0.33,"COMERCIO INTRAINDUSTRIAL","INDICIOS DE CMRCIO INT")</f>
        <v>COMERCIO INTRAINDUSTRIAL</v>
      </c>
      <c r="R63" s="2" t="str">
        <f>IF(Tabla19101113141233[[#This Row],[IGLL (7)]]&gt;0.33,"COMERCIO INTRAINDUSTRIAL","INDICIOS DE CMRCIO INT")</f>
        <v>COMERCIO INTRAINDUSTRIAL</v>
      </c>
      <c r="S63" s="2" t="str">
        <f>IF(Tabla19101113141233[[#This Row],[IGLL (8)]]&gt;0.33,"COMERCIO INTRAINDUSTRIAL","INDICIOS DE CMRCIO INT")</f>
        <v>COMERCIO INTRAINDUSTRIAL</v>
      </c>
      <c r="T63" s="2" t="str">
        <f>IF(Tabla19101113141233[[#This Row],[IGLL (9)]]&gt;0.33,"COMERCIO INTRAINDUSTRIAL","INDICIOS DE CMRCIO INT")</f>
        <v>COMERCIO INTRAINDUSTRIAL</v>
      </c>
      <c r="U63" s="2" t="str">
        <f>IF(Tabla19101113141233[[#This Row],[IGLL (10)]]&gt;0.33,"COMERCIO INTRAINDUSTRIAL","INDICIOS DE CMRCIO INT")</f>
        <v>COMERCIO INTRAINDUSTRIAL</v>
      </c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</row>
    <row r="64" spans="1:41" x14ac:dyDescent="0.25">
      <c r="A64" s="26">
        <v>2004</v>
      </c>
      <c r="B64" s="93">
        <f>1-('Balanza c '!B11/'Apertura '!B118)</f>
        <v>1.1938951732863012</v>
      </c>
      <c r="C64" s="93">
        <f>1-('Balanza c '!C11/'Apertura '!C118)</f>
        <v>1.7324398451351026</v>
      </c>
      <c r="D64" s="93">
        <f>1-('Balanza c '!D11/'Apertura '!D118)</f>
        <v>1.630613940758304</v>
      </c>
      <c r="E64" s="93">
        <f>1-('Balanza c '!E11/'Apertura '!E118)</f>
        <v>0.77063837174773853</v>
      </c>
      <c r="F64" s="93">
        <f>1-('Balanza c '!F11/'Apertura '!F118)</f>
        <v>1.2876075973009438</v>
      </c>
      <c r="G64" s="93">
        <f>1-('Balanza c '!G11/'Apertura '!G118)</f>
        <v>1.9958275116402135</v>
      </c>
      <c r="H64" s="93">
        <f>1-('Balanza c '!H11/'Apertura '!H118)</f>
        <v>1.8700010357566201</v>
      </c>
      <c r="I64" s="93">
        <f>1-('Balanza c '!I11/'Apertura '!I118)</f>
        <v>1.7590345111864509</v>
      </c>
      <c r="J64" s="93">
        <f>1-('Balanza c '!J11/'Apertura '!J118)</f>
        <v>1.8972130022856821</v>
      </c>
      <c r="K64" s="93">
        <f>1-('Balanza c '!K11/'Apertura '!K118)</f>
        <v>1.7902474882986952</v>
      </c>
      <c r="L64" s="2" t="str">
        <f>IF(Tabla19101113141233[[#This Row],[IGLL (1)]]&gt;0.33,"COMERCIO INTRAINDUSTRIAL","INDICIOS DE CMRCIO INT")</f>
        <v>COMERCIO INTRAINDUSTRIAL</v>
      </c>
      <c r="M64" s="2" t="str">
        <f>IF(Tabla19101113141233[[#This Row],[IGLL (2)]]&gt;0.33,"COMERCIO INTRAINDUSTRIAL","INDICIOS DE CMRCIO INT")</f>
        <v>COMERCIO INTRAINDUSTRIAL</v>
      </c>
      <c r="N64" s="2" t="str">
        <f>IF(Tabla19101113141233[[#This Row],[IGLL (3)]]&gt;0.33,"COMERCIO INTRAINDUSTRIAL","INDICIOS DE CMRCIO INT")</f>
        <v>COMERCIO INTRAINDUSTRIAL</v>
      </c>
      <c r="O64" s="2" t="str">
        <f>IF(Tabla19101113141233[[#This Row],[IGLL (4)]]&gt;0.33,"COMERCIO INTRAINDUSTRIAL","INDICIOS DE CMRCIO INT")</f>
        <v>COMERCIO INTRAINDUSTRIAL</v>
      </c>
      <c r="P64" s="2" t="str">
        <f>IF(Tabla19101113141233[[#This Row],[IGLL (5)]]&gt;0.33,"COMERCIO INTRAINDUSTRIAL","INDICIOS DE CMRCIO INT")</f>
        <v>COMERCIO INTRAINDUSTRIAL</v>
      </c>
      <c r="Q64" s="2" t="str">
        <f>IF(Tabla19101113141233[[#This Row],[IGLL (6)]]&gt;0.33,"COMERCIO INTRAINDUSTRIAL","INDICIOS DE CMRCIO INT")</f>
        <v>COMERCIO INTRAINDUSTRIAL</v>
      </c>
      <c r="R64" s="2" t="str">
        <f>IF(Tabla19101113141233[[#This Row],[IGLL (7)]]&gt;0.33,"COMERCIO INTRAINDUSTRIAL","INDICIOS DE CMRCIO INT")</f>
        <v>COMERCIO INTRAINDUSTRIAL</v>
      </c>
      <c r="S64" s="2" t="str">
        <f>IF(Tabla19101113141233[[#This Row],[IGLL (8)]]&gt;0.33,"COMERCIO INTRAINDUSTRIAL","INDICIOS DE CMRCIO INT")</f>
        <v>COMERCIO INTRAINDUSTRIAL</v>
      </c>
      <c r="T64" s="2" t="str">
        <f>IF(Tabla19101113141233[[#This Row],[IGLL (9)]]&gt;0.33,"COMERCIO INTRAINDUSTRIAL","INDICIOS DE CMRCIO INT")</f>
        <v>COMERCIO INTRAINDUSTRIAL</v>
      </c>
      <c r="U64" s="2" t="str">
        <f>IF(Tabla19101113141233[[#This Row],[IGLL (10)]]&gt;0.33,"COMERCIO INTRAINDUSTRIAL","INDICIOS DE CMRCIO INT")</f>
        <v>COMERCIO INTRAINDUSTRIAL</v>
      </c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</row>
    <row r="65" spans="1:41" x14ac:dyDescent="0.25">
      <c r="A65" s="26">
        <v>2005</v>
      </c>
      <c r="B65" s="93">
        <f>1-('Balanza c '!B12/'Apertura '!B119)</f>
        <v>0.73403971085150244</v>
      </c>
      <c r="C65" s="93">
        <f>1-('Balanza c '!C12/'Apertura '!C119)</f>
        <v>1.7631206546332296</v>
      </c>
      <c r="D65" s="93">
        <f>1-('Balanza c '!D12/'Apertura '!D119)</f>
        <v>0.30990516624282716</v>
      </c>
      <c r="E65" s="93">
        <f>1-('Balanza c '!E12/'Apertura '!E119)</f>
        <v>0.76684847006731216</v>
      </c>
      <c r="F65" s="93">
        <f>1-('Balanza c '!F12/'Apertura '!F119)</f>
        <v>1.3893612819617198</v>
      </c>
      <c r="G65" s="93">
        <f>1-('Balanza c '!G12/'Apertura '!G119)</f>
        <v>1.9950909898425748</v>
      </c>
      <c r="H65" s="93">
        <f>1-('Balanza c '!H12/'Apertura '!H119)</f>
        <v>1.8796155454661039</v>
      </c>
      <c r="I65" s="93">
        <f>1-('Balanza c '!I12/'Apertura '!I119)</f>
        <v>1.8152012228232097</v>
      </c>
      <c r="J65" s="93">
        <f>1-('Balanza c '!J12/'Apertura '!J119)</f>
        <v>1.9008172865253912</v>
      </c>
      <c r="K65" s="93">
        <f>1-('Balanza c '!K12/'Apertura '!K119)</f>
        <v>1.8234229436197753</v>
      </c>
      <c r="L65" s="2" t="str">
        <f>IF(Tabla19101113141233[[#This Row],[IGLL (1)]]&gt;0.33,"COMERCIO INTRAINDUSTRIAL","INDICIOS DE CMRCIO INT")</f>
        <v>COMERCIO INTRAINDUSTRIAL</v>
      </c>
      <c r="M65" s="2" t="str">
        <f>IF(Tabla19101113141233[[#This Row],[IGLL (2)]]&gt;0.33,"COMERCIO INTRAINDUSTRIAL","INDICIOS DE CMRCIO INT")</f>
        <v>COMERCIO INTRAINDUSTRIAL</v>
      </c>
      <c r="N65" s="2" t="str">
        <f>IF(Tabla19101113141233[[#This Row],[IGLL (3)]]&gt;0.33,"COMERCIO INTRAINDUSTRIAL","INDICIOS DE CMRCIO INT")</f>
        <v>INDICIOS DE CMRCIO INT</v>
      </c>
      <c r="O65" s="2" t="str">
        <f>IF(Tabla19101113141233[[#This Row],[IGLL (4)]]&gt;0.33,"COMERCIO INTRAINDUSTRIAL","INDICIOS DE CMRCIO INT")</f>
        <v>COMERCIO INTRAINDUSTRIAL</v>
      </c>
      <c r="P65" s="2" t="str">
        <f>IF(Tabla19101113141233[[#This Row],[IGLL (5)]]&gt;0.33,"COMERCIO INTRAINDUSTRIAL","INDICIOS DE CMRCIO INT")</f>
        <v>COMERCIO INTRAINDUSTRIAL</v>
      </c>
      <c r="Q65" s="2" t="str">
        <f>IF(Tabla19101113141233[[#This Row],[IGLL (6)]]&gt;0.33,"COMERCIO INTRAINDUSTRIAL","INDICIOS DE CMRCIO INT")</f>
        <v>COMERCIO INTRAINDUSTRIAL</v>
      </c>
      <c r="R65" s="2" t="str">
        <f>IF(Tabla19101113141233[[#This Row],[IGLL (7)]]&gt;0.33,"COMERCIO INTRAINDUSTRIAL","INDICIOS DE CMRCIO INT")</f>
        <v>COMERCIO INTRAINDUSTRIAL</v>
      </c>
      <c r="S65" s="2" t="str">
        <f>IF(Tabla19101113141233[[#This Row],[IGLL (8)]]&gt;0.33,"COMERCIO INTRAINDUSTRIAL","INDICIOS DE CMRCIO INT")</f>
        <v>COMERCIO INTRAINDUSTRIAL</v>
      </c>
      <c r="T65" s="2" t="str">
        <f>IF(Tabla19101113141233[[#This Row],[IGLL (9)]]&gt;0.33,"COMERCIO INTRAINDUSTRIAL","INDICIOS DE CMRCIO INT")</f>
        <v>COMERCIO INTRAINDUSTRIAL</v>
      </c>
      <c r="U65" s="2" t="str">
        <f>IF(Tabla19101113141233[[#This Row],[IGLL (10)]]&gt;0.33,"COMERCIO INTRAINDUSTRIAL","INDICIOS DE CMRCIO INT")</f>
        <v>COMERCIO INTRAINDUSTRIAL</v>
      </c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</row>
    <row r="66" spans="1:41" x14ac:dyDescent="0.25">
      <c r="A66" s="26">
        <v>2006</v>
      </c>
      <c r="B66" s="93">
        <f>1-('Balanza c '!B13/'Apertura '!B120)</f>
        <v>0.891792393328532</v>
      </c>
      <c r="C66" s="93">
        <f>1-('Balanza c '!C13/'Apertura '!C120)</f>
        <v>1.4216212553128718</v>
      </c>
      <c r="D66" s="93">
        <f>1-('Balanza c '!D13/'Apertura '!D120)</f>
        <v>1.1451328054244421</v>
      </c>
      <c r="E66" s="93">
        <f>1-('Balanza c '!E13/'Apertura '!E120)</f>
        <v>0.70366671819818116</v>
      </c>
      <c r="F66" s="93">
        <f>1-('Balanza c '!F13/'Apertura '!F120)</f>
        <v>1.5626745976134755</v>
      </c>
      <c r="G66" s="93">
        <f>1-('Balanza c '!G13/'Apertura '!G120)</f>
        <v>1.9959395620747573</v>
      </c>
      <c r="H66" s="93">
        <f>1-('Balanza c '!H13/'Apertura '!H120)</f>
        <v>1.839798250699775</v>
      </c>
      <c r="I66" s="93">
        <f>1-('Balanza c '!I13/'Apertura '!I120)</f>
        <v>1.8035148127333307</v>
      </c>
      <c r="J66" s="93">
        <f>1-('Balanza c '!J13/'Apertura '!J120)</f>
        <v>1.9459712474620774</v>
      </c>
      <c r="K66" s="93">
        <f>1-('Balanza c '!K13/'Apertura '!K120)</f>
        <v>1.8178742073662306</v>
      </c>
      <c r="L66" s="2" t="str">
        <f>IF(Tabla19101113141233[[#This Row],[IGLL (1)]]&gt;0.33,"COMERCIO INTRAINDUSTRIAL","INDICIOS DE CMRCIO INT")</f>
        <v>COMERCIO INTRAINDUSTRIAL</v>
      </c>
      <c r="M66" s="2" t="str">
        <f>IF(Tabla19101113141233[[#This Row],[IGLL (2)]]&gt;0.33,"COMERCIO INTRAINDUSTRIAL","INDICIOS DE CMRCIO INT")</f>
        <v>COMERCIO INTRAINDUSTRIAL</v>
      </c>
      <c r="N66" s="2" t="str">
        <f>IF(Tabla19101113141233[[#This Row],[IGLL (3)]]&gt;0.33,"COMERCIO INTRAINDUSTRIAL","INDICIOS DE CMRCIO INT")</f>
        <v>COMERCIO INTRAINDUSTRIAL</v>
      </c>
      <c r="O66" s="2" t="str">
        <f>IF(Tabla19101113141233[[#This Row],[IGLL (4)]]&gt;0.33,"COMERCIO INTRAINDUSTRIAL","INDICIOS DE CMRCIO INT")</f>
        <v>COMERCIO INTRAINDUSTRIAL</v>
      </c>
      <c r="P66" s="2" t="str">
        <f>IF(Tabla19101113141233[[#This Row],[IGLL (5)]]&gt;0.33,"COMERCIO INTRAINDUSTRIAL","INDICIOS DE CMRCIO INT")</f>
        <v>COMERCIO INTRAINDUSTRIAL</v>
      </c>
      <c r="Q66" s="2" t="str">
        <f>IF(Tabla19101113141233[[#This Row],[IGLL (6)]]&gt;0.33,"COMERCIO INTRAINDUSTRIAL","INDICIOS DE CMRCIO INT")</f>
        <v>COMERCIO INTRAINDUSTRIAL</v>
      </c>
      <c r="R66" s="2" t="str">
        <f>IF(Tabla19101113141233[[#This Row],[IGLL (7)]]&gt;0.33,"COMERCIO INTRAINDUSTRIAL","INDICIOS DE CMRCIO INT")</f>
        <v>COMERCIO INTRAINDUSTRIAL</v>
      </c>
      <c r="S66" s="2" t="str">
        <f>IF(Tabla19101113141233[[#This Row],[IGLL (8)]]&gt;0.33,"COMERCIO INTRAINDUSTRIAL","INDICIOS DE CMRCIO INT")</f>
        <v>COMERCIO INTRAINDUSTRIAL</v>
      </c>
      <c r="T66" s="2" t="str">
        <f>IF(Tabla19101113141233[[#This Row],[IGLL (9)]]&gt;0.33,"COMERCIO INTRAINDUSTRIAL","INDICIOS DE CMRCIO INT")</f>
        <v>COMERCIO INTRAINDUSTRIAL</v>
      </c>
      <c r="U66" s="2" t="str">
        <f>IF(Tabla19101113141233[[#This Row],[IGLL (10)]]&gt;0.33,"COMERCIO INTRAINDUSTRIAL","INDICIOS DE CMRCIO INT")</f>
        <v>COMERCIO INTRAINDUSTRIAL</v>
      </c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</row>
    <row r="67" spans="1:41" x14ac:dyDescent="0.25">
      <c r="A67" s="26">
        <v>2007</v>
      </c>
      <c r="B67" s="93">
        <f>1-('Balanza c '!B14/'Apertura '!B121)</f>
        <v>1.0376229950434703</v>
      </c>
      <c r="C67" s="93">
        <f>1-('Balanza c '!C14/'Apertura '!C121)</f>
        <v>1.6613087916806606</v>
      </c>
      <c r="D67" s="93">
        <f>1-('Balanza c '!D14/'Apertura '!D121)</f>
        <v>0.76060085651742437</v>
      </c>
      <c r="E67" s="93">
        <f>1-('Balanza c '!E14/'Apertura '!E121)</f>
        <v>0.8315839811705783</v>
      </c>
      <c r="F67" s="93">
        <f>1-('Balanza c '!F14/'Apertura '!F121)</f>
        <v>1.783266297824571</v>
      </c>
      <c r="G67" s="93">
        <f>1-('Balanza c '!G14/'Apertura '!G121)</f>
        <v>1.9987703759497288</v>
      </c>
      <c r="H67" s="93">
        <f>1-('Balanza c '!H14/'Apertura '!H121)</f>
        <v>1.8649688886993334</v>
      </c>
      <c r="I67" s="93">
        <f>1-('Balanza c '!I14/'Apertura '!I121)</f>
        <v>1.8862602682668634</v>
      </c>
      <c r="J67" s="93">
        <f>1-('Balanza c '!J14/'Apertura '!J121)</f>
        <v>1.9626166148809148</v>
      </c>
      <c r="K67" s="93">
        <f>1-('Balanza c '!K14/'Apertura '!K121)</f>
        <v>1.9381622277318014</v>
      </c>
      <c r="L67" s="2" t="str">
        <f>IF(Tabla19101113141233[[#This Row],[IGLL (1)]]&gt;0.33,"COMERCIO INTRAINDUSTRIAL","INDICIOS DE CMRCIO INT")</f>
        <v>COMERCIO INTRAINDUSTRIAL</v>
      </c>
      <c r="M67" s="2" t="str">
        <f>IF(Tabla19101113141233[[#This Row],[IGLL (2)]]&gt;0.33,"COMERCIO INTRAINDUSTRIAL","INDICIOS DE CMRCIO INT")</f>
        <v>COMERCIO INTRAINDUSTRIAL</v>
      </c>
      <c r="N67" s="2" t="str">
        <f>IF(Tabla19101113141233[[#This Row],[IGLL (3)]]&gt;0.33,"COMERCIO INTRAINDUSTRIAL","INDICIOS DE CMRCIO INT")</f>
        <v>COMERCIO INTRAINDUSTRIAL</v>
      </c>
      <c r="O67" s="2" t="str">
        <f>IF(Tabla19101113141233[[#This Row],[IGLL (4)]]&gt;0.33,"COMERCIO INTRAINDUSTRIAL","INDICIOS DE CMRCIO INT")</f>
        <v>COMERCIO INTRAINDUSTRIAL</v>
      </c>
      <c r="P67" s="2" t="str">
        <f>IF(Tabla19101113141233[[#This Row],[IGLL (5)]]&gt;0.33,"COMERCIO INTRAINDUSTRIAL","INDICIOS DE CMRCIO INT")</f>
        <v>COMERCIO INTRAINDUSTRIAL</v>
      </c>
      <c r="Q67" s="2" t="str">
        <f>IF(Tabla19101113141233[[#This Row],[IGLL (6)]]&gt;0.33,"COMERCIO INTRAINDUSTRIAL","INDICIOS DE CMRCIO INT")</f>
        <v>COMERCIO INTRAINDUSTRIAL</v>
      </c>
      <c r="R67" s="2" t="str">
        <f>IF(Tabla19101113141233[[#This Row],[IGLL (7)]]&gt;0.33,"COMERCIO INTRAINDUSTRIAL","INDICIOS DE CMRCIO INT")</f>
        <v>COMERCIO INTRAINDUSTRIAL</v>
      </c>
      <c r="S67" s="2" t="str">
        <f>IF(Tabla19101113141233[[#This Row],[IGLL (8)]]&gt;0.33,"COMERCIO INTRAINDUSTRIAL","INDICIOS DE CMRCIO INT")</f>
        <v>COMERCIO INTRAINDUSTRIAL</v>
      </c>
      <c r="T67" s="2" t="str">
        <f>IF(Tabla19101113141233[[#This Row],[IGLL (9)]]&gt;0.33,"COMERCIO INTRAINDUSTRIAL","INDICIOS DE CMRCIO INT")</f>
        <v>COMERCIO INTRAINDUSTRIAL</v>
      </c>
      <c r="U67" s="2" t="str">
        <f>IF(Tabla19101113141233[[#This Row],[IGLL (10)]]&gt;0.33,"COMERCIO INTRAINDUSTRIAL","INDICIOS DE CMRCIO INT")</f>
        <v>COMERCIO INTRAINDUSTRIAL</v>
      </c>
    </row>
    <row r="68" spans="1:41" x14ac:dyDescent="0.25">
      <c r="A68" s="26">
        <v>2008</v>
      </c>
      <c r="B68" s="93">
        <f>1-('Balanza c '!B15/'Apertura '!B122)</f>
        <v>0.87518510733727817</v>
      </c>
      <c r="C68" s="93">
        <f>1-('Balanza c '!C15/'Apertura '!C122)</f>
        <v>1.8987965566389842</v>
      </c>
      <c r="D68" s="93">
        <f>1-('Balanza c '!D15/'Apertura '!D122)</f>
        <v>1.6745814366774419</v>
      </c>
      <c r="E68" s="93">
        <f>1-('Balanza c '!E15/'Apertura '!E122)</f>
        <v>0.7307963697413562</v>
      </c>
      <c r="F68" s="93">
        <f>1-('Balanza c '!F15/'Apertura '!F122)</f>
        <v>1.8203768145840358</v>
      </c>
      <c r="G68" s="93">
        <f>1-('Balanza c '!G15/'Apertura '!G122)</f>
        <v>1.9983765508464617</v>
      </c>
      <c r="H68" s="93">
        <f>1-('Balanza c '!H15/'Apertura '!H122)</f>
        <v>1.8969199642816084</v>
      </c>
      <c r="I68" s="93">
        <f>1-('Balanza c '!I15/'Apertura '!I122)</f>
        <v>1.903790076406199</v>
      </c>
      <c r="J68" s="93">
        <f>1-('Balanza c '!J15/'Apertura '!J122)</f>
        <v>1.9833760139804588</v>
      </c>
      <c r="K68" s="93">
        <f>1-('Balanza c '!K15/'Apertura '!K122)</f>
        <v>1.9358248614005984</v>
      </c>
      <c r="L68" s="2" t="str">
        <f>IF(Tabla19101113141233[[#This Row],[IGLL (1)]]&gt;0.33,"COMERCIO INTRAINDUSTRIAL","INDICIOS DE CMRCIO INT")</f>
        <v>COMERCIO INTRAINDUSTRIAL</v>
      </c>
      <c r="M68" s="2" t="str">
        <f>IF(Tabla19101113141233[[#This Row],[IGLL (2)]]&gt;0.33,"COMERCIO INTRAINDUSTRIAL","INDICIOS DE CMRCIO INT")</f>
        <v>COMERCIO INTRAINDUSTRIAL</v>
      </c>
      <c r="N68" s="2" t="str">
        <f>IF(Tabla19101113141233[[#This Row],[IGLL (3)]]&gt;0.33,"COMERCIO INTRAINDUSTRIAL","INDICIOS DE CMRCIO INT")</f>
        <v>COMERCIO INTRAINDUSTRIAL</v>
      </c>
      <c r="O68" s="2" t="str">
        <f>IF(Tabla19101113141233[[#This Row],[IGLL (4)]]&gt;0.33,"COMERCIO INTRAINDUSTRIAL","INDICIOS DE CMRCIO INT")</f>
        <v>COMERCIO INTRAINDUSTRIAL</v>
      </c>
      <c r="P68" s="2" t="str">
        <f>IF(Tabla19101113141233[[#This Row],[IGLL (5)]]&gt;0.33,"COMERCIO INTRAINDUSTRIAL","INDICIOS DE CMRCIO INT")</f>
        <v>COMERCIO INTRAINDUSTRIAL</v>
      </c>
      <c r="Q68" s="2" t="str">
        <f>IF(Tabla19101113141233[[#This Row],[IGLL (6)]]&gt;0.33,"COMERCIO INTRAINDUSTRIAL","INDICIOS DE CMRCIO INT")</f>
        <v>COMERCIO INTRAINDUSTRIAL</v>
      </c>
      <c r="R68" s="2" t="str">
        <f>IF(Tabla19101113141233[[#This Row],[IGLL (7)]]&gt;0.33,"COMERCIO INTRAINDUSTRIAL","INDICIOS DE CMRCIO INT")</f>
        <v>COMERCIO INTRAINDUSTRIAL</v>
      </c>
      <c r="S68" s="2" t="str">
        <f>IF(Tabla19101113141233[[#This Row],[IGLL (8)]]&gt;0.33,"COMERCIO INTRAINDUSTRIAL","INDICIOS DE CMRCIO INT")</f>
        <v>COMERCIO INTRAINDUSTRIAL</v>
      </c>
      <c r="T68" s="2" t="str">
        <f>IF(Tabla19101113141233[[#This Row],[IGLL (9)]]&gt;0.33,"COMERCIO INTRAINDUSTRIAL","INDICIOS DE CMRCIO INT")</f>
        <v>COMERCIO INTRAINDUSTRIAL</v>
      </c>
      <c r="U68" s="2" t="str">
        <f>IF(Tabla19101113141233[[#This Row],[IGLL (10)]]&gt;0.33,"COMERCIO INTRAINDUSTRIAL","INDICIOS DE CMRCIO INT")</f>
        <v>COMERCIO INTRAINDUSTRIAL</v>
      </c>
    </row>
    <row r="69" spans="1:41" x14ac:dyDescent="0.25">
      <c r="A69" s="26">
        <v>2009</v>
      </c>
      <c r="B69" s="93">
        <f>1-('Balanza c '!B16/'Apertura '!B123)</f>
        <v>0.8264894251874747</v>
      </c>
      <c r="C69" s="93">
        <f>1-('Balanza c '!C16/'Apertura '!C123)</f>
        <v>1.4234679347357602</v>
      </c>
      <c r="D69" s="93">
        <f>1-('Balanza c '!D16/'Apertura '!D123)</f>
        <v>1.5125658265149751</v>
      </c>
      <c r="E69" s="93">
        <f>1-('Balanza c '!E16/'Apertura '!E123)</f>
        <v>0.76883178054494838</v>
      </c>
      <c r="F69" s="93">
        <f>1-('Balanza c '!F16/'Apertura '!F123)</f>
        <v>1.6237611490128008</v>
      </c>
      <c r="G69" s="93">
        <f>1-('Balanza c '!G16/'Apertura '!G123)</f>
        <v>1.9980524456864732</v>
      </c>
      <c r="H69" s="93">
        <f>1-('Balanza c '!H16/'Apertura '!H123)</f>
        <v>1.7636083979507744</v>
      </c>
      <c r="I69" s="93">
        <f>1-('Balanza c '!I16/'Apertura '!I123)</f>
        <v>1.9244895289990138</v>
      </c>
      <c r="J69" s="93">
        <f>1-('Balanza c '!J16/'Apertura '!J123)</f>
        <v>1.9386926973922516</v>
      </c>
      <c r="K69" s="93">
        <f>1-('Balanza c '!K16/'Apertura '!K123)</f>
        <v>1.7661238601383826</v>
      </c>
      <c r="L69" s="2" t="str">
        <f>IF(Tabla19101113141233[[#This Row],[IGLL (1)]]&gt;0.33,"COMERCIO INTRAINDUSTRIAL","INDICIOS DE CMRCIO INT")</f>
        <v>COMERCIO INTRAINDUSTRIAL</v>
      </c>
      <c r="M69" s="2" t="str">
        <f>IF(Tabla19101113141233[[#This Row],[IGLL (2)]]&gt;0.33,"COMERCIO INTRAINDUSTRIAL","INDICIOS DE CMRCIO INT")</f>
        <v>COMERCIO INTRAINDUSTRIAL</v>
      </c>
      <c r="N69" s="2" t="str">
        <f>IF(Tabla19101113141233[[#This Row],[IGLL (3)]]&gt;0.33,"COMERCIO INTRAINDUSTRIAL","INDICIOS DE CMRCIO INT")</f>
        <v>COMERCIO INTRAINDUSTRIAL</v>
      </c>
      <c r="O69" s="2" t="str">
        <f>IF(Tabla19101113141233[[#This Row],[IGLL (4)]]&gt;0.33,"COMERCIO INTRAINDUSTRIAL","INDICIOS DE CMRCIO INT")</f>
        <v>COMERCIO INTRAINDUSTRIAL</v>
      </c>
      <c r="P69" s="2" t="str">
        <f>IF(Tabla19101113141233[[#This Row],[IGLL (5)]]&gt;0.33,"COMERCIO INTRAINDUSTRIAL","INDICIOS DE CMRCIO INT")</f>
        <v>COMERCIO INTRAINDUSTRIAL</v>
      </c>
      <c r="Q69" s="2" t="str">
        <f>IF(Tabla19101113141233[[#This Row],[IGLL (6)]]&gt;0.33,"COMERCIO INTRAINDUSTRIAL","INDICIOS DE CMRCIO INT")</f>
        <v>COMERCIO INTRAINDUSTRIAL</v>
      </c>
      <c r="R69" s="2" t="str">
        <f>IF(Tabla19101113141233[[#This Row],[IGLL (7)]]&gt;0.33,"COMERCIO INTRAINDUSTRIAL","INDICIOS DE CMRCIO INT")</f>
        <v>COMERCIO INTRAINDUSTRIAL</v>
      </c>
      <c r="S69" s="2" t="str">
        <f>IF(Tabla19101113141233[[#This Row],[IGLL (8)]]&gt;0.33,"COMERCIO INTRAINDUSTRIAL","INDICIOS DE CMRCIO INT")</f>
        <v>COMERCIO INTRAINDUSTRIAL</v>
      </c>
      <c r="T69" s="2" t="str">
        <f>IF(Tabla19101113141233[[#This Row],[IGLL (9)]]&gt;0.33,"COMERCIO INTRAINDUSTRIAL","INDICIOS DE CMRCIO INT")</f>
        <v>COMERCIO INTRAINDUSTRIAL</v>
      </c>
      <c r="U69" s="2" t="str">
        <f>IF(Tabla19101113141233[[#This Row],[IGLL (10)]]&gt;0.33,"COMERCIO INTRAINDUSTRIAL","INDICIOS DE CMRCIO INT")</f>
        <v>COMERCIO INTRAINDUSTRIAL</v>
      </c>
    </row>
    <row r="70" spans="1:41" x14ac:dyDescent="0.25">
      <c r="A70" s="26">
        <v>2010</v>
      </c>
      <c r="B70" s="93">
        <f>1-('Balanza c '!B17/'Apertura '!B124)</f>
        <v>0.76139242251079553</v>
      </c>
      <c r="C70" s="93">
        <f>1-('Balanza c '!C17/'Apertura '!C124)</f>
        <v>1.6853933629930238</v>
      </c>
      <c r="D70" s="93">
        <f>1-('Balanza c '!D17/'Apertura '!D124)</f>
        <v>1.1149779073412578</v>
      </c>
      <c r="E70" s="93">
        <f>1-('Balanza c '!E17/'Apertura '!E124)</f>
        <v>0.93089392882329314</v>
      </c>
      <c r="F70" s="93">
        <f>1-('Balanza c '!F17/'Apertura '!F124)</f>
        <v>1.7398523776352388</v>
      </c>
      <c r="G70" s="93">
        <f>1-('Balanza c '!G17/'Apertura '!G124)</f>
        <v>1.9987274360574681</v>
      </c>
      <c r="H70" s="93">
        <f>1-('Balanza c '!H17/'Apertura '!H124)</f>
        <v>1.8918629506229578</v>
      </c>
      <c r="I70" s="93">
        <f>1-('Balanza c '!I17/'Apertura '!I124)</f>
        <v>1.9408827275490326</v>
      </c>
      <c r="J70" s="93">
        <f>1-('Balanza c '!J17/'Apertura '!J124)</f>
        <v>1.4369383440907277</v>
      </c>
      <c r="K70" s="93">
        <f>1-('Balanza c '!K17/'Apertura '!K124)</f>
        <v>1.9464353103502217</v>
      </c>
      <c r="L70" s="2" t="str">
        <f>IF(Tabla19101113141233[[#This Row],[IGLL (1)]]&gt;0.33,"COMERCIO INTRAINDUSTRIAL","INDICIOS DE CMRCIO INT")</f>
        <v>COMERCIO INTRAINDUSTRIAL</v>
      </c>
      <c r="M70" s="2" t="str">
        <f>IF(Tabla19101113141233[[#This Row],[IGLL (2)]]&gt;0.33,"COMERCIO INTRAINDUSTRIAL","INDICIOS DE CMRCIO INT")</f>
        <v>COMERCIO INTRAINDUSTRIAL</v>
      </c>
      <c r="N70" s="2" t="str">
        <f>IF(Tabla19101113141233[[#This Row],[IGLL (3)]]&gt;0.33,"COMERCIO INTRAINDUSTRIAL","INDICIOS DE CMRCIO INT")</f>
        <v>COMERCIO INTRAINDUSTRIAL</v>
      </c>
      <c r="O70" s="2" t="str">
        <f>IF(Tabla19101113141233[[#This Row],[IGLL (4)]]&gt;0.33,"COMERCIO INTRAINDUSTRIAL","INDICIOS DE CMRCIO INT")</f>
        <v>COMERCIO INTRAINDUSTRIAL</v>
      </c>
      <c r="P70" s="2" t="str">
        <f>IF(Tabla19101113141233[[#This Row],[IGLL (5)]]&gt;0.33,"COMERCIO INTRAINDUSTRIAL","INDICIOS DE CMRCIO INT")</f>
        <v>COMERCIO INTRAINDUSTRIAL</v>
      </c>
      <c r="Q70" s="2" t="str">
        <f>IF(Tabla19101113141233[[#This Row],[IGLL (6)]]&gt;0.33,"COMERCIO INTRAINDUSTRIAL","INDICIOS DE CMRCIO INT")</f>
        <v>COMERCIO INTRAINDUSTRIAL</v>
      </c>
      <c r="R70" s="2" t="str">
        <f>IF(Tabla19101113141233[[#This Row],[IGLL (7)]]&gt;0.33,"COMERCIO INTRAINDUSTRIAL","INDICIOS DE CMRCIO INT")</f>
        <v>COMERCIO INTRAINDUSTRIAL</v>
      </c>
      <c r="S70" s="2" t="str">
        <f>IF(Tabla19101113141233[[#This Row],[IGLL (8)]]&gt;0.33,"COMERCIO INTRAINDUSTRIAL","INDICIOS DE CMRCIO INT")</f>
        <v>COMERCIO INTRAINDUSTRIAL</v>
      </c>
      <c r="T70" s="2" t="str">
        <f>IF(Tabla19101113141233[[#This Row],[IGLL (9)]]&gt;0.33,"COMERCIO INTRAINDUSTRIAL","INDICIOS DE CMRCIO INT")</f>
        <v>COMERCIO INTRAINDUSTRIAL</v>
      </c>
      <c r="U70" s="2" t="str">
        <f>IF(Tabla19101113141233[[#This Row],[IGLL (10)]]&gt;0.33,"COMERCIO INTRAINDUSTRIAL","INDICIOS DE CMRCIO INT")</f>
        <v>COMERCIO INTRAINDUSTRIAL</v>
      </c>
    </row>
    <row r="71" spans="1:41" x14ac:dyDescent="0.25">
      <c r="A71" s="26">
        <v>2011</v>
      </c>
      <c r="B71" s="93">
        <f>1-('Balanza c '!B18/'Apertura '!B125)</f>
        <v>0.79896091475343578</v>
      </c>
      <c r="C71" s="93">
        <f>1-('Balanza c '!C18/'Apertura '!C125)</f>
        <v>1.4165453117724129</v>
      </c>
      <c r="D71" s="93">
        <f>1-('Balanza c '!D18/'Apertura '!D125)</f>
        <v>1.0552329790771404</v>
      </c>
      <c r="E71" s="93">
        <f>1-('Balanza c '!E18/'Apertura '!E125)</f>
        <v>0.89121947454998773</v>
      </c>
      <c r="F71" s="93">
        <f>1-('Balanza c '!F18/'Apertura '!F125)</f>
        <v>1.6863405071215727</v>
      </c>
      <c r="G71" s="93">
        <f>1-('Balanza c '!G18/'Apertura '!G125)</f>
        <v>1.9989290713251631</v>
      </c>
      <c r="H71" s="93">
        <f>1-('Balanza c '!H18/'Apertura '!H125)</f>
        <v>1.9264835285045714</v>
      </c>
      <c r="I71" s="93">
        <f>1-('Balanza c '!I18/'Apertura '!I125)</f>
        <v>1.9580287484147729</v>
      </c>
      <c r="J71" s="93">
        <f>1-('Balanza c '!J18/'Apertura '!J125)</f>
        <v>1.953667860736934</v>
      </c>
      <c r="K71" s="93">
        <f>1-('Balanza c '!K18/'Apertura '!K125)</f>
        <v>1.860985838969256</v>
      </c>
      <c r="L71" s="2" t="str">
        <f>IF(Tabla19101113141233[[#This Row],[IGLL (1)]]&gt;0.33,"COMERCIO INTRAINDUSTRIAL","INDICIOS DE CMRCIO INT")</f>
        <v>COMERCIO INTRAINDUSTRIAL</v>
      </c>
      <c r="M71" s="2" t="str">
        <f>IF(Tabla19101113141233[[#This Row],[IGLL (2)]]&gt;0.33,"COMERCIO INTRAINDUSTRIAL","INDICIOS DE CMRCIO INT")</f>
        <v>COMERCIO INTRAINDUSTRIAL</v>
      </c>
      <c r="N71" s="2" t="str">
        <f>IF(Tabla19101113141233[[#This Row],[IGLL (3)]]&gt;0.33,"COMERCIO INTRAINDUSTRIAL","INDICIOS DE CMRCIO INT")</f>
        <v>COMERCIO INTRAINDUSTRIAL</v>
      </c>
      <c r="O71" s="2" t="str">
        <f>IF(Tabla19101113141233[[#This Row],[IGLL (4)]]&gt;0.33,"COMERCIO INTRAINDUSTRIAL","INDICIOS DE CMRCIO INT")</f>
        <v>COMERCIO INTRAINDUSTRIAL</v>
      </c>
      <c r="P71" s="2" t="str">
        <f>IF(Tabla19101113141233[[#This Row],[IGLL (5)]]&gt;0.33,"COMERCIO INTRAINDUSTRIAL","INDICIOS DE CMRCIO INT")</f>
        <v>COMERCIO INTRAINDUSTRIAL</v>
      </c>
      <c r="Q71" s="2" t="str">
        <f>IF(Tabla19101113141233[[#This Row],[IGLL (6)]]&gt;0.33,"COMERCIO INTRAINDUSTRIAL","INDICIOS DE CMRCIO INT")</f>
        <v>COMERCIO INTRAINDUSTRIAL</v>
      </c>
      <c r="R71" s="2" t="str">
        <f>IF(Tabla19101113141233[[#This Row],[IGLL (7)]]&gt;0.33,"COMERCIO INTRAINDUSTRIAL","INDICIOS DE CMRCIO INT")</f>
        <v>COMERCIO INTRAINDUSTRIAL</v>
      </c>
      <c r="S71" s="2" t="str">
        <f>IF(Tabla19101113141233[[#This Row],[IGLL (8)]]&gt;0.33,"COMERCIO INTRAINDUSTRIAL","INDICIOS DE CMRCIO INT")</f>
        <v>COMERCIO INTRAINDUSTRIAL</v>
      </c>
      <c r="T71" s="2" t="str">
        <f>IF(Tabla19101113141233[[#This Row],[IGLL (9)]]&gt;0.33,"COMERCIO INTRAINDUSTRIAL","INDICIOS DE CMRCIO INT")</f>
        <v>COMERCIO INTRAINDUSTRIAL</v>
      </c>
      <c r="U71" s="2" t="str">
        <f>IF(Tabla19101113141233[[#This Row],[IGLL (10)]]&gt;0.33,"COMERCIO INTRAINDUSTRIAL","INDICIOS DE CMRCIO INT")</f>
        <v>COMERCIO INTRAINDUSTRIAL</v>
      </c>
    </row>
    <row r="72" spans="1:41" x14ac:dyDescent="0.25">
      <c r="A72" s="26">
        <v>2012</v>
      </c>
      <c r="B72" s="93">
        <f>1-('Balanza c '!B19/'Apertura '!B126)</f>
        <v>1.0049134637484405</v>
      </c>
      <c r="C72" s="93">
        <f>1-('Balanza c '!C19/'Apertura '!C126)</f>
        <v>1.7060873537829926</v>
      </c>
      <c r="D72" s="93">
        <f>1-('Balanza c '!D19/'Apertura '!D126)</f>
        <v>0.88574956586084674</v>
      </c>
      <c r="E72" s="93">
        <f>1-('Balanza c '!E19/'Apertura '!E126)</f>
        <v>0.66920279970071217</v>
      </c>
      <c r="F72" s="93">
        <f>1-('Balanza c '!F19/'Apertura '!F126)</f>
        <v>1.7455528720554978</v>
      </c>
      <c r="G72" s="93">
        <f>1-('Balanza c '!G19/'Apertura '!G126)</f>
        <v>1.9981167207614576</v>
      </c>
      <c r="H72" s="93">
        <f>1-('Balanza c '!H19/'Apertura '!H126)</f>
        <v>1.9219261226737498</v>
      </c>
      <c r="I72" s="93">
        <f>1-('Balanza c '!I19/'Apertura '!I126)</f>
        <v>1.9560019854253419</v>
      </c>
      <c r="J72" s="93">
        <f>1-('Balanza c '!J19/'Apertura '!J126)</f>
        <v>1.945183918909726</v>
      </c>
      <c r="K72" s="93">
        <f>1-('Balanza c '!K19/'Apertura '!K126)</f>
        <v>1.9148327223724886</v>
      </c>
      <c r="L72" s="2" t="str">
        <f>IF(Tabla19101113141233[[#This Row],[IGLL (1)]]&gt;0.33,"COMERCIO INTRAINDUSTRIAL","INDICIOS DE CMRCIO INT")</f>
        <v>COMERCIO INTRAINDUSTRIAL</v>
      </c>
      <c r="M72" s="2" t="str">
        <f>IF(Tabla19101113141233[[#This Row],[IGLL (2)]]&gt;0.33,"COMERCIO INTRAINDUSTRIAL","INDICIOS DE CMRCIO INT")</f>
        <v>COMERCIO INTRAINDUSTRIAL</v>
      </c>
      <c r="N72" s="2" t="str">
        <f>IF(Tabla19101113141233[[#This Row],[IGLL (3)]]&gt;0.33,"COMERCIO INTRAINDUSTRIAL","INDICIOS DE CMRCIO INT")</f>
        <v>COMERCIO INTRAINDUSTRIAL</v>
      </c>
      <c r="O72" s="2" t="str">
        <f>IF(Tabla19101113141233[[#This Row],[IGLL (4)]]&gt;0.33,"COMERCIO INTRAINDUSTRIAL","INDICIOS DE CMRCIO INT")</f>
        <v>COMERCIO INTRAINDUSTRIAL</v>
      </c>
      <c r="P72" s="2" t="str">
        <f>IF(Tabla19101113141233[[#This Row],[IGLL (5)]]&gt;0.33,"COMERCIO INTRAINDUSTRIAL","INDICIOS DE CMRCIO INT")</f>
        <v>COMERCIO INTRAINDUSTRIAL</v>
      </c>
      <c r="Q72" s="2" t="str">
        <f>IF(Tabla19101113141233[[#This Row],[IGLL (6)]]&gt;0.33,"COMERCIO INTRAINDUSTRIAL","INDICIOS DE CMRCIO INT")</f>
        <v>COMERCIO INTRAINDUSTRIAL</v>
      </c>
      <c r="R72" s="2" t="str">
        <f>IF(Tabla19101113141233[[#This Row],[IGLL (7)]]&gt;0.33,"COMERCIO INTRAINDUSTRIAL","INDICIOS DE CMRCIO INT")</f>
        <v>COMERCIO INTRAINDUSTRIAL</v>
      </c>
      <c r="S72" s="2" t="str">
        <f>IF(Tabla19101113141233[[#This Row],[IGLL (8)]]&gt;0.33,"COMERCIO INTRAINDUSTRIAL","INDICIOS DE CMRCIO INT")</f>
        <v>COMERCIO INTRAINDUSTRIAL</v>
      </c>
      <c r="T72" s="2" t="str">
        <f>IF(Tabla19101113141233[[#This Row],[IGLL (9)]]&gt;0.33,"COMERCIO INTRAINDUSTRIAL","INDICIOS DE CMRCIO INT")</f>
        <v>COMERCIO INTRAINDUSTRIAL</v>
      </c>
      <c r="U72" s="2" t="str">
        <f>IF(Tabla19101113141233[[#This Row],[IGLL (10)]]&gt;0.33,"COMERCIO INTRAINDUSTRIAL","INDICIOS DE CMRCIO INT")</f>
        <v>COMERCIO INTRAINDUSTRIAL</v>
      </c>
    </row>
    <row r="73" spans="1:41" x14ac:dyDescent="0.25">
      <c r="A73" s="26">
        <v>2013</v>
      </c>
      <c r="B73" s="93">
        <f>1-('Balanza c '!B20/'Apertura '!B127)</f>
        <v>1.0342433043027215</v>
      </c>
      <c r="C73" s="93">
        <f>1-('Balanza c '!C20/'Apertura '!C127)</f>
        <v>1.6189549467976745</v>
      </c>
      <c r="D73" s="93">
        <f>1-('Balanza c '!D20/'Apertura '!D127)</f>
        <v>1.1570214134180525</v>
      </c>
      <c r="E73" s="93">
        <f>1-('Balanza c '!E20/'Apertura '!E127)</f>
        <v>0.59843597771790447</v>
      </c>
      <c r="F73" s="93">
        <f>1-('Balanza c '!F20/'Apertura '!F127)</f>
        <v>1.6766600679742014</v>
      </c>
      <c r="G73" s="93" t="e">
        <f>1-('Balanza c '!G20/'Apertura '!G127)</f>
        <v>#VALUE!</v>
      </c>
      <c r="H73" s="93">
        <f>1-('Balanza c '!H20/'Apertura '!H127)</f>
        <v>1.8670583473821734</v>
      </c>
      <c r="I73" s="93">
        <f>1-('Balanza c '!I20/'Apertura '!I127)</f>
        <v>1.9504198887222404</v>
      </c>
      <c r="J73" s="93">
        <f>1-('Balanza c '!J20/'Apertura '!J127)</f>
        <v>1.8682921972335447</v>
      </c>
      <c r="K73" s="93">
        <f>1-('Balanza c '!K20/'Apertura '!K127)</f>
        <v>1.9468345520297967</v>
      </c>
      <c r="L73" s="2" t="str">
        <f>IF(Tabla19101113141233[[#This Row],[IGLL (1)]]&gt;0.33,"COMERCIO INTRAINDUSTRIAL","INDICIOS DE CMRCIO INT")</f>
        <v>COMERCIO INTRAINDUSTRIAL</v>
      </c>
      <c r="M73" s="2" t="str">
        <f>IF(Tabla19101113141233[[#This Row],[IGLL (2)]]&gt;0.33,"COMERCIO INTRAINDUSTRIAL","INDICIOS DE CMRCIO INT")</f>
        <v>COMERCIO INTRAINDUSTRIAL</v>
      </c>
      <c r="N73" s="2" t="str">
        <f>IF(Tabla19101113141233[[#This Row],[IGLL (3)]]&gt;0.33,"COMERCIO INTRAINDUSTRIAL","INDICIOS DE CMRCIO INT")</f>
        <v>COMERCIO INTRAINDUSTRIAL</v>
      </c>
      <c r="O73" s="2" t="str">
        <f>IF(Tabla19101113141233[[#This Row],[IGLL (4)]]&gt;0.33,"COMERCIO INTRAINDUSTRIAL","INDICIOS DE CMRCIO INT")</f>
        <v>COMERCIO INTRAINDUSTRIAL</v>
      </c>
      <c r="P73" s="2" t="str">
        <f>IF(Tabla19101113141233[[#This Row],[IGLL (5)]]&gt;0.33,"COMERCIO INTRAINDUSTRIAL","INDICIOS DE CMRCIO INT")</f>
        <v>COMERCIO INTRAINDUSTRIAL</v>
      </c>
      <c r="Q73" s="2" t="e">
        <f>IF(Tabla19101113141233[[#This Row],[IGLL (6)]]&gt;0.33,"COMERCIO INTRAINDUSTRIAL","INDICIOS DE CMRCIO INT")</f>
        <v>#VALUE!</v>
      </c>
      <c r="R73" s="2" t="str">
        <f>IF(Tabla19101113141233[[#This Row],[IGLL (7)]]&gt;0.33,"COMERCIO INTRAINDUSTRIAL","INDICIOS DE CMRCIO INT")</f>
        <v>COMERCIO INTRAINDUSTRIAL</v>
      </c>
      <c r="S73" s="2" t="str">
        <f>IF(Tabla19101113141233[[#This Row],[IGLL (8)]]&gt;0.33,"COMERCIO INTRAINDUSTRIAL","INDICIOS DE CMRCIO INT")</f>
        <v>COMERCIO INTRAINDUSTRIAL</v>
      </c>
      <c r="T73" s="2" t="str">
        <f>IF(Tabla19101113141233[[#This Row],[IGLL (9)]]&gt;0.33,"COMERCIO INTRAINDUSTRIAL","INDICIOS DE CMRCIO INT")</f>
        <v>COMERCIO INTRAINDUSTRIAL</v>
      </c>
      <c r="U73" s="2" t="str">
        <f>IF(Tabla19101113141233[[#This Row],[IGLL (10)]]&gt;0.33,"COMERCIO INTRAINDUSTRIAL","INDICIOS DE CMRCIO INT")</f>
        <v>COMERCIO INTRAINDUSTRIAL</v>
      </c>
    </row>
    <row r="74" spans="1:41" x14ac:dyDescent="0.25">
      <c r="A74" s="26">
        <v>2014</v>
      </c>
      <c r="B74" s="93">
        <f>1-('Balanza c '!B21/'Apertura '!B128)</f>
        <v>0.88559746797215388</v>
      </c>
      <c r="C74" s="93">
        <f>1-('Balanza c '!C21/'Apertura '!C128)</f>
        <v>1.8087615151627003</v>
      </c>
      <c r="D74" s="93">
        <f>1-('Balanza c '!D21/'Apertura '!D128)</f>
        <v>0.95118843389359331</v>
      </c>
      <c r="E74" s="93">
        <f>1-('Balanza c '!E21/'Apertura '!E128)</f>
        <v>0.77607913966409603</v>
      </c>
      <c r="F74" s="93">
        <f>1-('Balanza c '!F21/'Apertura '!F128)</f>
        <v>1.6531360141056566</v>
      </c>
      <c r="G74" s="93">
        <f>1-('Balanza c '!G21/'Apertura '!G128)</f>
        <v>1.9977056420711565</v>
      </c>
      <c r="H74" s="93">
        <f>1-('Balanza c '!H21/'Apertura '!H128)</f>
        <v>1.9014427745489426</v>
      </c>
      <c r="I74" s="93">
        <f>1-('Balanza c '!I21/'Apertura '!I128)</f>
        <v>1.9527635298687978</v>
      </c>
      <c r="J74" s="93">
        <f>1-('Balanza c '!J21/'Apertura '!J128)</f>
        <v>1.9094364171059337</v>
      </c>
      <c r="K74" s="93">
        <f>1-('Balanza c '!K21/'Apertura '!K128)</f>
        <v>1.8880766341688466</v>
      </c>
      <c r="L74" s="2" t="str">
        <f>IF(Tabla19101113141233[[#This Row],[IGLL (1)]]&gt;0.33,"COMERCIO INTRAINDUSTRIAL","INDICIOS DE CMRCIO INT")</f>
        <v>COMERCIO INTRAINDUSTRIAL</v>
      </c>
      <c r="M74" s="2" t="str">
        <f>IF(Tabla19101113141233[[#This Row],[IGLL (2)]]&gt;0.33,"COMERCIO INTRAINDUSTRIAL","INDICIOS DE CMRCIO INT")</f>
        <v>COMERCIO INTRAINDUSTRIAL</v>
      </c>
      <c r="N74" s="2" t="str">
        <f>IF(Tabla19101113141233[[#This Row],[IGLL (3)]]&gt;0.33,"COMERCIO INTRAINDUSTRIAL","INDICIOS DE CMRCIO INT")</f>
        <v>COMERCIO INTRAINDUSTRIAL</v>
      </c>
      <c r="O74" s="2" t="str">
        <f>IF(Tabla19101113141233[[#This Row],[IGLL (4)]]&gt;0.33,"COMERCIO INTRAINDUSTRIAL","INDICIOS DE CMRCIO INT")</f>
        <v>COMERCIO INTRAINDUSTRIAL</v>
      </c>
      <c r="P74" s="2" t="str">
        <f>IF(Tabla19101113141233[[#This Row],[IGLL (5)]]&gt;0.33,"COMERCIO INTRAINDUSTRIAL","INDICIOS DE CMRCIO INT")</f>
        <v>COMERCIO INTRAINDUSTRIAL</v>
      </c>
      <c r="Q74" s="2" t="str">
        <f>IF(Tabla19101113141233[[#This Row],[IGLL (6)]]&gt;0.33,"COMERCIO INTRAINDUSTRIAL","INDICIOS DE CMRCIO INT")</f>
        <v>COMERCIO INTRAINDUSTRIAL</v>
      </c>
      <c r="R74" s="2" t="str">
        <f>IF(Tabla19101113141233[[#This Row],[IGLL (7)]]&gt;0.33,"COMERCIO INTRAINDUSTRIAL","INDICIOS DE CMRCIO INT")</f>
        <v>COMERCIO INTRAINDUSTRIAL</v>
      </c>
      <c r="S74" s="2" t="str">
        <f>IF(Tabla19101113141233[[#This Row],[IGLL (8)]]&gt;0.33,"COMERCIO INTRAINDUSTRIAL","INDICIOS DE CMRCIO INT")</f>
        <v>COMERCIO INTRAINDUSTRIAL</v>
      </c>
      <c r="T74" s="2" t="str">
        <f>IF(Tabla19101113141233[[#This Row],[IGLL (9)]]&gt;0.33,"COMERCIO INTRAINDUSTRIAL","INDICIOS DE CMRCIO INT")</f>
        <v>COMERCIO INTRAINDUSTRIAL</v>
      </c>
      <c r="U74" s="2" t="str">
        <f>IF(Tabla19101113141233[[#This Row],[IGLL (10)]]&gt;0.33,"COMERCIO INTRAINDUSTRIAL","INDICIOS DE CMRCIO INT")</f>
        <v>COMERCIO INTRAINDUSTRIAL</v>
      </c>
    </row>
    <row r="75" spans="1:41" x14ac:dyDescent="0.25">
      <c r="A75" s="26">
        <v>2015</v>
      </c>
      <c r="B75" s="93">
        <f>1-('Balanza c '!B22/'Apertura '!B129)</f>
        <v>0.99182907288595101</v>
      </c>
      <c r="C75" s="93">
        <f>1-('Balanza c '!C22/'Apertura '!C129)</f>
        <v>1.7904006645838324</v>
      </c>
      <c r="D75" s="93">
        <f>1-('Balanza c '!D22/'Apertura '!D129)</f>
        <v>1.1590455660330592</v>
      </c>
      <c r="E75" s="93">
        <f>1-('Balanza c '!E22/'Apertura '!E129)</f>
        <v>0.58883238041622676</v>
      </c>
      <c r="F75" s="93">
        <f>1-('Balanza c '!F22/'Apertura '!F129)</f>
        <v>1.6105666313068268</v>
      </c>
      <c r="G75" s="93">
        <f>1-('Balanza c '!G22/'Apertura '!G129)</f>
        <v>1.9925233375706692</v>
      </c>
      <c r="H75" s="93">
        <f>1-('Balanza c '!H22/'Apertura '!H129)</f>
        <v>1.9215990446265601</v>
      </c>
      <c r="I75" s="93">
        <f>1-('Balanza c '!I22/'Apertura '!I129)</f>
        <v>1.9331775271193734</v>
      </c>
      <c r="J75" s="93">
        <f>1-('Balanza c '!J22/'Apertura '!J129)</f>
        <v>1.8906125072485964</v>
      </c>
      <c r="K75" s="93">
        <f>1-('Balanza c '!K22/'Apertura '!K129)</f>
        <v>1.9276560504145648</v>
      </c>
      <c r="L75" s="2" t="str">
        <f>IF(Tabla19101113141233[[#This Row],[IGLL (1)]]&gt;0.33,"COMERCIO INTRAINDUSTRIAL","INDICIOS DE CMRCIO INT")</f>
        <v>COMERCIO INTRAINDUSTRIAL</v>
      </c>
      <c r="M75" s="2" t="str">
        <f>IF(Tabla19101113141233[[#This Row],[IGLL (2)]]&gt;0.33,"COMERCIO INTRAINDUSTRIAL","INDICIOS DE CMRCIO INT")</f>
        <v>COMERCIO INTRAINDUSTRIAL</v>
      </c>
      <c r="N75" s="2" t="str">
        <f>IF(Tabla19101113141233[[#This Row],[IGLL (3)]]&gt;0.33,"COMERCIO INTRAINDUSTRIAL","INDICIOS DE CMRCIO INT")</f>
        <v>COMERCIO INTRAINDUSTRIAL</v>
      </c>
      <c r="O75" s="2" t="str">
        <f>IF(Tabla19101113141233[[#This Row],[IGLL (4)]]&gt;0.33,"COMERCIO INTRAINDUSTRIAL","INDICIOS DE CMRCIO INT")</f>
        <v>COMERCIO INTRAINDUSTRIAL</v>
      </c>
      <c r="P75" s="2" t="str">
        <f>IF(Tabla19101113141233[[#This Row],[IGLL (5)]]&gt;0.33,"COMERCIO INTRAINDUSTRIAL","INDICIOS DE CMRCIO INT")</f>
        <v>COMERCIO INTRAINDUSTRIAL</v>
      </c>
      <c r="Q75" s="2" t="str">
        <f>IF(Tabla19101113141233[[#This Row],[IGLL (6)]]&gt;0.33,"COMERCIO INTRAINDUSTRIAL","INDICIOS DE CMRCIO INT")</f>
        <v>COMERCIO INTRAINDUSTRIAL</v>
      </c>
      <c r="R75" s="2" t="str">
        <f>IF(Tabla19101113141233[[#This Row],[IGLL (7)]]&gt;0.33,"COMERCIO INTRAINDUSTRIAL","INDICIOS DE CMRCIO INT")</f>
        <v>COMERCIO INTRAINDUSTRIAL</v>
      </c>
      <c r="S75" s="2" t="str">
        <f>IF(Tabla19101113141233[[#This Row],[IGLL (8)]]&gt;0.33,"COMERCIO INTRAINDUSTRIAL","INDICIOS DE CMRCIO INT")</f>
        <v>COMERCIO INTRAINDUSTRIAL</v>
      </c>
      <c r="T75" s="2" t="str">
        <f>IF(Tabla19101113141233[[#This Row],[IGLL (9)]]&gt;0.33,"COMERCIO INTRAINDUSTRIAL","INDICIOS DE CMRCIO INT")</f>
        <v>COMERCIO INTRAINDUSTRIAL</v>
      </c>
      <c r="U75" s="2" t="str">
        <f>IF(Tabla19101113141233[[#This Row],[IGLL (10)]]&gt;0.33,"COMERCIO INTRAINDUSTRIAL","INDICIOS DE CMRCIO INT")</f>
        <v>COMERCIO INTRAINDUSTRIAL</v>
      </c>
    </row>
    <row r="76" spans="1:41" x14ac:dyDescent="0.25">
      <c r="A76" t="s">
        <v>36</v>
      </c>
    </row>
    <row r="77" spans="1:41" x14ac:dyDescent="0.25">
      <c r="Q77" t="s">
        <v>238</v>
      </c>
    </row>
  </sheetData>
  <mergeCells count="3">
    <mergeCell ref="A3:U3"/>
    <mergeCell ref="A28:U28"/>
    <mergeCell ref="A53:U53"/>
  </mergeCells>
  <conditionalFormatting sqref="F26">
    <cfRule type="cellIs" dxfId="3" priority="5" operator="lessThan">
      <formula>0</formula>
    </cfRule>
  </conditionalFormatting>
  <conditionalFormatting sqref="M5:N8 P5:U25 M18:N25 M9:M17">
    <cfRule type="cellIs" dxfId="2" priority="4" operator="lessThan">
      <formula>0</formula>
    </cfRule>
  </conditionalFormatting>
  <conditionalFormatting sqref="B30:K50">
    <cfRule type="cellIs" dxfId="1" priority="2" operator="between">
      <formula>-0.33</formula>
      <formula>-2</formula>
    </cfRule>
  </conditionalFormatting>
  <conditionalFormatting sqref="L5:U2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D23" sqref="D23"/>
    </sheetView>
  </sheetViews>
  <sheetFormatPr baseColWidth="10" defaultRowHeight="15" x14ac:dyDescent="0.25"/>
  <sheetData>
    <row r="1" spans="1:21" ht="102.75" thickBot="1" x14ac:dyDescent="0.3">
      <c r="A1" s="28" t="s">
        <v>195</v>
      </c>
      <c r="B1" s="107" t="s">
        <v>128</v>
      </c>
      <c r="C1" s="107" t="s">
        <v>129</v>
      </c>
      <c r="D1" s="107" t="s">
        <v>130</v>
      </c>
      <c r="E1" s="107" t="s">
        <v>131</v>
      </c>
      <c r="F1" s="107" t="s">
        <v>132</v>
      </c>
      <c r="G1" s="107" t="s">
        <v>133</v>
      </c>
      <c r="H1" s="107" t="s">
        <v>134</v>
      </c>
      <c r="I1" s="107" t="s">
        <v>135</v>
      </c>
      <c r="J1" s="107" t="s">
        <v>136</v>
      </c>
      <c r="K1" s="107" t="s">
        <v>137</v>
      </c>
    </row>
    <row r="2" spans="1:21" x14ac:dyDescent="0.25">
      <c r="A2" s="44">
        <v>1995</v>
      </c>
      <c r="B2" s="44">
        <v>701470850.77100003</v>
      </c>
      <c r="C2" s="44">
        <v>412935145.13599998</v>
      </c>
      <c r="D2" s="44">
        <v>379097119.90700001</v>
      </c>
      <c r="E2" s="44">
        <v>376258990.69499999</v>
      </c>
      <c r="F2" s="44">
        <v>466950762.99599999</v>
      </c>
      <c r="G2" s="44">
        <v>428665409.88599998</v>
      </c>
      <c r="H2" s="44">
        <v>398968974.96899998</v>
      </c>
      <c r="I2" s="44">
        <v>782314415.56200004</v>
      </c>
      <c r="J2" s="44">
        <v>729927035.39600003</v>
      </c>
      <c r="K2" s="44">
        <v>221697913.01300001</v>
      </c>
      <c r="L2" s="85"/>
      <c r="M2" s="85"/>
      <c r="N2" s="85"/>
      <c r="O2" s="85"/>
      <c r="P2" s="85"/>
      <c r="Q2" s="85"/>
      <c r="R2" s="85"/>
      <c r="S2" s="85"/>
      <c r="T2" s="85"/>
      <c r="U2" s="85"/>
    </row>
    <row r="3" spans="1:21" x14ac:dyDescent="0.25">
      <c r="A3" s="45">
        <v>1996</v>
      </c>
      <c r="B3" s="44">
        <v>772757894.02600002</v>
      </c>
      <c r="C3" s="44">
        <v>408316184.84500003</v>
      </c>
      <c r="D3" s="44">
        <v>404135883</v>
      </c>
      <c r="E3" s="44">
        <v>391528279.16299999</v>
      </c>
      <c r="F3" s="44">
        <v>472347996.14600003</v>
      </c>
      <c r="G3" s="44">
        <v>452602459.48299998</v>
      </c>
      <c r="H3" s="44">
        <v>397643347.97100002</v>
      </c>
      <c r="I3" s="44">
        <v>821649413.21599996</v>
      </c>
      <c r="J3" s="44">
        <v>768547019.68599999</v>
      </c>
      <c r="K3" s="44">
        <v>240986269.33500001</v>
      </c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x14ac:dyDescent="0.25">
      <c r="A4" s="44">
        <v>1997</v>
      </c>
      <c r="B4" s="44">
        <v>776286583.27400005</v>
      </c>
      <c r="C4" s="44">
        <v>405576103.70999998</v>
      </c>
      <c r="D4" s="44">
        <v>415466608.861</v>
      </c>
      <c r="E4" s="44">
        <v>415679419.56400001</v>
      </c>
      <c r="F4" s="44">
        <v>488557025.02100003</v>
      </c>
      <c r="G4" s="44">
        <v>477026752.56199998</v>
      </c>
      <c r="H4" s="44">
        <v>409868131.73299998</v>
      </c>
      <c r="I4" s="44">
        <v>837248118.86000001</v>
      </c>
      <c r="J4" s="44">
        <v>842204256.255</v>
      </c>
      <c r="K4" s="44">
        <v>267319117.63100001</v>
      </c>
      <c r="L4" s="85"/>
      <c r="M4" s="85"/>
      <c r="N4" s="85"/>
      <c r="O4" s="85"/>
      <c r="P4" s="85"/>
      <c r="Q4" s="85"/>
      <c r="R4" s="85"/>
      <c r="S4" s="85"/>
      <c r="T4" s="85"/>
      <c r="U4" s="85"/>
    </row>
    <row r="5" spans="1:21" x14ac:dyDescent="0.25">
      <c r="A5" s="45">
        <v>1998</v>
      </c>
      <c r="B5" s="44">
        <v>656653479.55799997</v>
      </c>
      <c r="C5" s="44">
        <v>398388036.00999999</v>
      </c>
      <c r="D5" s="44">
        <v>376748958.86400002</v>
      </c>
      <c r="E5" s="44">
        <v>406119009.80299997</v>
      </c>
      <c r="F5" s="44">
        <v>493935815.352</v>
      </c>
      <c r="G5" s="44">
        <v>500952381.40499997</v>
      </c>
      <c r="H5" s="44">
        <v>400275790.13599998</v>
      </c>
      <c r="I5" s="44">
        <v>851657355.50699997</v>
      </c>
      <c r="J5" s="44">
        <v>845657577.43400002</v>
      </c>
      <c r="K5" s="44">
        <v>300306755.93599999</v>
      </c>
      <c r="L5" s="85"/>
      <c r="M5" s="85"/>
      <c r="N5" s="85"/>
      <c r="O5" s="85"/>
      <c r="P5" s="85"/>
      <c r="Q5" s="85"/>
      <c r="R5" s="85"/>
      <c r="S5" s="85"/>
      <c r="T5" s="85"/>
      <c r="U5" s="85"/>
    </row>
    <row r="6" spans="1:21" x14ac:dyDescent="0.25">
      <c r="A6" s="44">
        <v>1999</v>
      </c>
      <c r="B6" s="44">
        <v>707430716.69099998</v>
      </c>
      <c r="C6" s="44">
        <v>394585467.43000001</v>
      </c>
      <c r="D6" s="44">
        <v>405785427.03799999</v>
      </c>
      <c r="E6" s="44">
        <v>405121614.51599997</v>
      </c>
      <c r="F6" s="44">
        <v>496165080.63700002</v>
      </c>
      <c r="G6" s="44">
        <v>520808145.26999998</v>
      </c>
      <c r="H6" s="44">
        <v>394510805.76800001</v>
      </c>
      <c r="I6" s="44">
        <v>856151071.41400003</v>
      </c>
      <c r="J6" s="44">
        <v>937573678.13399994</v>
      </c>
      <c r="K6" s="44">
        <v>316502492.22000003</v>
      </c>
      <c r="L6" s="85"/>
      <c r="M6" s="85"/>
      <c r="N6" s="85"/>
      <c r="O6" s="85"/>
      <c r="P6" s="85"/>
      <c r="Q6" s="85"/>
      <c r="R6" s="85"/>
      <c r="S6" s="85"/>
      <c r="T6" s="85"/>
      <c r="U6" s="85"/>
    </row>
    <row r="7" spans="1:21" x14ac:dyDescent="0.25">
      <c r="A7" s="45">
        <v>2000</v>
      </c>
      <c r="B7" s="44">
        <v>896618900.08899999</v>
      </c>
      <c r="C7" s="44">
        <v>393912215.13999999</v>
      </c>
      <c r="D7" s="44">
        <v>497840847.43599999</v>
      </c>
      <c r="E7" s="44">
        <v>427888929.83999997</v>
      </c>
      <c r="F7" s="44">
        <v>525951421.83399999</v>
      </c>
      <c r="G7" s="44">
        <v>541761424.47000003</v>
      </c>
      <c r="H7" s="44">
        <v>419550968.19400001</v>
      </c>
      <c r="I7" s="44">
        <v>917615526.40799999</v>
      </c>
      <c r="J7" s="44">
        <v>1129286881.3139999</v>
      </c>
      <c r="K7" s="44">
        <v>321994303.16600001</v>
      </c>
      <c r="L7" s="85"/>
      <c r="M7" s="85"/>
      <c r="N7" s="85"/>
      <c r="O7" s="85"/>
      <c r="P7" s="85"/>
      <c r="Q7" s="85"/>
      <c r="R7" s="85"/>
      <c r="S7" s="85"/>
      <c r="T7" s="85"/>
      <c r="U7" s="85"/>
    </row>
    <row r="8" spans="1:21" x14ac:dyDescent="0.25">
      <c r="A8" s="44">
        <v>2001</v>
      </c>
      <c r="B8" s="44">
        <v>853605595.36300004</v>
      </c>
      <c r="C8" s="44">
        <v>389279306.66799998</v>
      </c>
      <c r="D8" s="44">
        <v>469095518.68599999</v>
      </c>
      <c r="E8" s="44">
        <v>422007716.84200001</v>
      </c>
      <c r="F8" s="44">
        <v>512567735.92900002</v>
      </c>
      <c r="G8" s="44">
        <v>538663631.69000006</v>
      </c>
      <c r="H8" s="44">
        <v>410601675.26200002</v>
      </c>
      <c r="I8" s="44">
        <v>904464053.95299995</v>
      </c>
      <c r="J8" s="44">
        <v>1000821316.101</v>
      </c>
      <c r="K8" s="44">
        <v>349960101.43000001</v>
      </c>
      <c r="L8" s="85"/>
      <c r="M8" s="85"/>
      <c r="N8" s="85"/>
      <c r="O8" s="85"/>
      <c r="P8" s="85"/>
      <c r="Q8" s="85"/>
      <c r="R8" s="85"/>
      <c r="S8" s="85"/>
      <c r="T8" s="85"/>
      <c r="U8" s="85"/>
    </row>
    <row r="9" spans="1:21" x14ac:dyDescent="0.25">
      <c r="A9" s="45">
        <v>2002</v>
      </c>
      <c r="B9" s="44">
        <v>874962141.31099999</v>
      </c>
      <c r="C9" s="44">
        <v>421589941.36400002</v>
      </c>
      <c r="D9" s="44">
        <v>495400819.58200002</v>
      </c>
      <c r="E9" s="44">
        <v>439775541.69099998</v>
      </c>
      <c r="F9" s="44">
        <v>545203866.81700003</v>
      </c>
      <c r="G9" s="44">
        <v>595450895.11099994</v>
      </c>
      <c r="H9" s="44">
        <v>440324482.70700002</v>
      </c>
      <c r="I9" s="44">
        <v>938051689.78900003</v>
      </c>
      <c r="J9" s="44">
        <v>1021165482.2920001</v>
      </c>
      <c r="K9" s="44">
        <v>385951911.98299998</v>
      </c>
      <c r="L9" s="85"/>
      <c r="M9" s="85"/>
      <c r="N9" s="85"/>
      <c r="O9" s="85"/>
      <c r="P9" s="85"/>
      <c r="Q9" s="85"/>
      <c r="R9" s="85"/>
      <c r="S9" s="85"/>
      <c r="T9" s="85"/>
      <c r="U9" s="85"/>
    </row>
    <row r="10" spans="1:21" x14ac:dyDescent="0.25">
      <c r="A10" s="44">
        <v>2003</v>
      </c>
      <c r="B10" s="44">
        <v>1045963903.344</v>
      </c>
      <c r="C10" s="44">
        <v>487202811.44300002</v>
      </c>
      <c r="D10" s="44">
        <v>592973537.86899996</v>
      </c>
      <c r="E10" s="44">
        <v>495146767.37900001</v>
      </c>
      <c r="F10" s="44">
        <v>636362298.01400006</v>
      </c>
      <c r="G10" s="44">
        <v>688452703.48800004</v>
      </c>
      <c r="H10" s="44">
        <v>522975592.52200001</v>
      </c>
      <c r="I10" s="44">
        <v>1089677574.3310001</v>
      </c>
      <c r="J10" s="44">
        <v>1150659394.079</v>
      </c>
      <c r="K10" s="44">
        <v>437828808.09200001</v>
      </c>
      <c r="L10" s="85"/>
      <c r="M10" s="85"/>
      <c r="N10" s="85"/>
      <c r="O10" s="85"/>
      <c r="P10" s="85"/>
      <c r="Q10" s="85"/>
      <c r="R10" s="85"/>
      <c r="S10" s="85"/>
      <c r="T10" s="85"/>
      <c r="U10" s="85"/>
    </row>
    <row r="11" spans="1:21" x14ac:dyDescent="0.25">
      <c r="A11" s="45">
        <v>2004</v>
      </c>
      <c r="B11" s="44">
        <v>1326251906.273</v>
      </c>
      <c r="C11" s="44">
        <v>570229586.15600002</v>
      </c>
      <c r="D11" s="44">
        <v>786544206.82299995</v>
      </c>
      <c r="E11" s="44">
        <v>557067735.99800003</v>
      </c>
      <c r="F11" s="44">
        <v>787484029.29700005</v>
      </c>
      <c r="G11" s="44">
        <v>810203871.28699994</v>
      </c>
      <c r="H11" s="44">
        <v>662703157.74399996</v>
      </c>
      <c r="I11" s="44">
        <v>1329058494.3039999</v>
      </c>
      <c r="J11" s="44">
        <v>1397404631.6730001</v>
      </c>
      <c r="K11" s="44">
        <v>532325592.58600003</v>
      </c>
      <c r="L11" s="85"/>
      <c r="M11" s="85"/>
      <c r="N11" s="85"/>
      <c r="O11" s="85"/>
      <c r="P11" s="85"/>
      <c r="Q11" s="85"/>
      <c r="R11" s="85"/>
      <c r="S11" s="85"/>
      <c r="T11" s="85"/>
      <c r="U11" s="85"/>
    </row>
    <row r="12" spans="1:21" x14ac:dyDescent="0.25">
      <c r="A12" s="45">
        <v>2005</v>
      </c>
      <c r="B12" s="44">
        <v>1685124772.0680001</v>
      </c>
      <c r="C12" s="44">
        <v>616443299.24699998</v>
      </c>
      <c r="D12" s="44">
        <v>1001756544.883</v>
      </c>
      <c r="E12" s="44">
        <v>595643662.25800002</v>
      </c>
      <c r="F12" s="44">
        <v>883582356.11899996</v>
      </c>
      <c r="G12" s="44">
        <v>876996526.15699995</v>
      </c>
      <c r="H12" s="44">
        <v>756574457.73300004</v>
      </c>
      <c r="I12" s="44">
        <v>1473753149.5650001</v>
      </c>
      <c r="J12" s="44">
        <v>1556882337.2179999</v>
      </c>
      <c r="K12" s="44">
        <v>587589419.54700005</v>
      </c>
      <c r="L12" s="85"/>
      <c r="M12" s="85"/>
      <c r="N12" s="85"/>
      <c r="O12" s="85"/>
      <c r="P12" s="85"/>
      <c r="Q12" s="85"/>
      <c r="R12" s="85"/>
      <c r="S12" s="85"/>
      <c r="T12" s="85"/>
      <c r="U12" s="85"/>
    </row>
    <row r="13" spans="1:21" x14ac:dyDescent="0.25">
      <c r="A13" s="44">
        <v>2006</v>
      </c>
      <c r="B13" s="44">
        <v>2070943721.8469999</v>
      </c>
      <c r="C13" s="44">
        <v>689529923.74600005</v>
      </c>
      <c r="D13" s="44">
        <v>1187366593.5969999</v>
      </c>
      <c r="E13" s="44">
        <v>655315987.54200006</v>
      </c>
      <c r="F13" s="44">
        <v>1011130196.369</v>
      </c>
      <c r="G13" s="44">
        <v>973347453.99800003</v>
      </c>
      <c r="H13" s="44">
        <v>852240519.45299995</v>
      </c>
      <c r="I13" s="44">
        <v>1681445440.23</v>
      </c>
      <c r="J13" s="44">
        <v>1805066037.381</v>
      </c>
      <c r="K13" s="44">
        <v>690018012.04200006</v>
      </c>
    </row>
    <row r="14" spans="1:21" x14ac:dyDescent="0.25">
      <c r="A14" s="45">
        <v>2007</v>
      </c>
      <c r="B14" s="44">
        <v>2387674956.6290002</v>
      </c>
      <c r="C14" s="44">
        <v>806108556.63300002</v>
      </c>
      <c r="D14" s="44">
        <v>1403085783.9230001</v>
      </c>
      <c r="E14" s="44">
        <v>727220497.005</v>
      </c>
      <c r="F14" s="44">
        <v>1212652499.3369999</v>
      </c>
      <c r="G14" s="44">
        <v>1134412158.0710001</v>
      </c>
      <c r="H14" s="44">
        <v>1015511435.625</v>
      </c>
      <c r="I14" s="44">
        <v>1976719777.2049999</v>
      </c>
      <c r="J14" s="44">
        <v>1908605143.6500001</v>
      </c>
      <c r="K14" s="44">
        <v>796178684.227</v>
      </c>
    </row>
    <row r="15" spans="1:21" x14ac:dyDescent="0.25">
      <c r="A15" s="44">
        <v>2008</v>
      </c>
      <c r="B15" s="44">
        <v>3099625709.1040001</v>
      </c>
      <c r="C15" s="44">
        <v>899956507.40199995</v>
      </c>
      <c r="D15" s="44">
        <v>1761453830.816</v>
      </c>
      <c r="E15" s="44">
        <v>766973800.89100003</v>
      </c>
      <c r="F15" s="44">
        <v>1371813517.7130001</v>
      </c>
      <c r="G15" s="44">
        <v>1181848539.973</v>
      </c>
      <c r="H15" s="44">
        <v>1188498115.3180001</v>
      </c>
      <c r="I15" s="44">
        <v>2219605982.2080002</v>
      </c>
      <c r="J15" s="44">
        <v>1994234871.984</v>
      </c>
      <c r="K15" s="44">
        <v>879781514.01800001</v>
      </c>
    </row>
    <row r="16" spans="1:21" x14ac:dyDescent="0.25">
      <c r="A16" s="45">
        <v>2009</v>
      </c>
      <c r="B16" s="44">
        <v>2147272104.9990001</v>
      </c>
      <c r="C16" s="44">
        <v>762778083.80900002</v>
      </c>
      <c r="D16" s="44">
        <v>1245378191.1889999</v>
      </c>
      <c r="E16" s="44">
        <v>661434926.24300003</v>
      </c>
      <c r="F16" s="44">
        <v>1039910696.999</v>
      </c>
      <c r="G16" s="44">
        <v>810738932.96000004</v>
      </c>
      <c r="H16" s="44">
        <v>881878142.26699996</v>
      </c>
      <c r="I16" s="44">
        <v>1735203502.0639999</v>
      </c>
      <c r="J16" s="44">
        <v>1699904575.1389999</v>
      </c>
      <c r="K16" s="44">
        <v>788636037.10800004</v>
      </c>
    </row>
    <row r="17" spans="1:11" x14ac:dyDescent="0.25">
      <c r="A17" s="44">
        <v>2010</v>
      </c>
      <c r="B17" s="44">
        <v>2715946797.0370002</v>
      </c>
      <c r="C17" s="44">
        <v>885396736.51300001</v>
      </c>
      <c r="D17" s="44">
        <v>1685101986.931</v>
      </c>
      <c r="E17" s="44">
        <v>762764522.09200001</v>
      </c>
      <c r="F17" s="44">
        <v>1221045149.3940001</v>
      </c>
      <c r="G17" s="44">
        <v>1038805824.92</v>
      </c>
      <c r="H17" s="44">
        <v>1093359578.391</v>
      </c>
      <c r="I17" s="44">
        <v>2061500794.7550001</v>
      </c>
      <c r="J17" s="44">
        <v>2087873840.0699999</v>
      </c>
      <c r="K17" s="44">
        <v>876720480.82599998</v>
      </c>
    </row>
    <row r="18" spans="1:11" x14ac:dyDescent="0.25">
      <c r="A18" s="45">
        <v>2011</v>
      </c>
      <c r="B18" s="44">
        <v>3576048091.1900001</v>
      </c>
      <c r="C18" s="44">
        <v>1065754428.876</v>
      </c>
      <c r="D18" s="44">
        <v>2209811996.7199998</v>
      </c>
      <c r="E18" s="44">
        <v>895577813.35399997</v>
      </c>
      <c r="F18" s="44">
        <v>1449677876.826</v>
      </c>
      <c r="G18" s="44">
        <v>1220853878.6760001</v>
      </c>
      <c r="H18" s="44">
        <v>1329405070.8039999</v>
      </c>
      <c r="I18" s="44">
        <v>2416359149.4770002</v>
      </c>
      <c r="J18" s="44">
        <v>2238556521.3930001</v>
      </c>
      <c r="K18" s="44">
        <v>968387219.85500002</v>
      </c>
    </row>
    <row r="19" spans="1:11" x14ac:dyDescent="0.25">
      <c r="A19" s="44">
        <v>2012</v>
      </c>
      <c r="B19" s="44">
        <v>3615849560.619</v>
      </c>
      <c r="C19" s="44">
        <v>1044593331.568</v>
      </c>
      <c r="D19" s="44">
        <v>2189797389.757</v>
      </c>
      <c r="E19" s="44">
        <v>884942004.10800004</v>
      </c>
      <c r="F19" s="44">
        <v>1469934376.4590001</v>
      </c>
      <c r="G19" s="44">
        <v>1247066366.6489999</v>
      </c>
      <c r="H19" s="44">
        <v>1296545701.0829999</v>
      </c>
      <c r="I19" s="44">
        <v>2401125711.6199999</v>
      </c>
      <c r="J19" s="44">
        <v>2273280931.4499998</v>
      </c>
      <c r="K19" s="44">
        <v>997567280.38600004</v>
      </c>
    </row>
    <row r="20" spans="1:11" x14ac:dyDescent="0.25">
      <c r="A20" s="45">
        <v>2013</v>
      </c>
      <c r="B20" s="44">
        <v>3582548241.053</v>
      </c>
      <c r="C20" s="44">
        <v>1085398166.868</v>
      </c>
      <c r="D20" s="44">
        <v>2251110778.5599999</v>
      </c>
      <c r="E20" s="44">
        <v>965558622.84599996</v>
      </c>
      <c r="F20" s="44">
        <v>1495167016.0350001</v>
      </c>
      <c r="G20" s="44">
        <v>1291573818.8610001</v>
      </c>
      <c r="H20" s="44">
        <v>1305401336.2690001</v>
      </c>
      <c r="I20" s="44">
        <v>2456610881.0190001</v>
      </c>
      <c r="J20" s="44">
        <v>2392062915.0609999</v>
      </c>
      <c r="K20" s="44">
        <v>1031511298.564</v>
      </c>
    </row>
    <row r="21" spans="1:11" x14ac:dyDescent="0.25">
      <c r="A21" s="44">
        <v>2014</v>
      </c>
      <c r="B21" s="44">
        <v>3442249906.2179999</v>
      </c>
      <c r="C21" s="44">
        <v>1097860698.934</v>
      </c>
      <c r="D21" s="44">
        <v>2164757553.1999998</v>
      </c>
      <c r="E21" s="44">
        <v>1011542660.061</v>
      </c>
      <c r="F21" s="44">
        <v>1579848987.098</v>
      </c>
      <c r="G21" s="44">
        <v>1339276761.3469999</v>
      </c>
      <c r="H21" s="44">
        <v>1332552900.8150001</v>
      </c>
      <c r="I21" s="44">
        <v>2524070677.7680001</v>
      </c>
      <c r="J21" s="44">
        <v>2459467985.052</v>
      </c>
      <c r="K21" s="44">
        <v>1076278545.365</v>
      </c>
    </row>
    <row r="22" spans="1:11" x14ac:dyDescent="0.25">
      <c r="A22" s="45">
        <v>2015</v>
      </c>
      <c r="B22" s="44">
        <v>2428571894.967</v>
      </c>
      <c r="C22" s="44">
        <v>988439814.29700005</v>
      </c>
      <c r="D22" s="44">
        <v>1633328040.651</v>
      </c>
      <c r="E22" s="44">
        <v>953111061.83399999</v>
      </c>
      <c r="F22" s="44">
        <v>1440998906.0910001</v>
      </c>
      <c r="G22" s="44">
        <v>1273179609.5309999</v>
      </c>
      <c r="H22" s="44">
        <v>1171728644.5869999</v>
      </c>
      <c r="I22" s="44">
        <v>2366661367.3930001</v>
      </c>
      <c r="J22" s="44">
        <v>2374953336.3629999</v>
      </c>
      <c r="K22" s="44">
        <v>1062289653.885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C1" workbookViewId="0">
      <selection activeCell="L1" sqref="L1:L1048576"/>
    </sheetView>
  </sheetViews>
  <sheetFormatPr baseColWidth="10" defaultRowHeight="15" x14ac:dyDescent="0.25"/>
  <cols>
    <col min="3" max="3" width="17.5703125" customWidth="1"/>
    <col min="4" max="4" width="16.85546875" customWidth="1"/>
    <col min="5" max="5" width="20.140625" customWidth="1"/>
    <col min="6" max="6" width="19.7109375" customWidth="1"/>
    <col min="7" max="7" width="21.5703125" customWidth="1"/>
    <col min="8" max="8" width="18.28515625" customWidth="1"/>
    <col min="9" max="9" width="22.140625" customWidth="1"/>
    <col min="10" max="10" width="20.28515625" customWidth="1"/>
    <col min="11" max="11" width="18" customWidth="1"/>
  </cols>
  <sheetData>
    <row r="1" spans="1:11" ht="102.75" thickBot="1" x14ac:dyDescent="0.3">
      <c r="A1" s="28"/>
      <c r="B1" s="107" t="s">
        <v>128</v>
      </c>
      <c r="C1" s="107" t="s">
        <v>129</v>
      </c>
      <c r="D1" s="107" t="s">
        <v>130</v>
      </c>
      <c r="E1" s="107" t="s">
        <v>131</v>
      </c>
      <c r="F1" s="107" t="s">
        <v>132</v>
      </c>
      <c r="G1" s="107" t="s">
        <v>133</v>
      </c>
      <c r="H1" s="107" t="s">
        <v>134</v>
      </c>
      <c r="I1" s="107" t="s">
        <v>135</v>
      </c>
      <c r="J1" s="107" t="s">
        <v>136</v>
      </c>
      <c r="K1" s="107" t="s">
        <v>137</v>
      </c>
    </row>
    <row r="2" spans="1:11" x14ac:dyDescent="0.25">
      <c r="A2" s="44">
        <v>1995</v>
      </c>
      <c r="B2" s="44">
        <v>1390486.308</v>
      </c>
      <c r="C2" s="44">
        <v>993041.74199999997</v>
      </c>
      <c r="D2" s="44">
        <v>1551092.7649999999</v>
      </c>
      <c r="E2" s="44">
        <v>456005.41899999999</v>
      </c>
      <c r="F2" s="44">
        <v>1122741.2919999999</v>
      </c>
      <c r="G2" s="44">
        <v>1105025.952</v>
      </c>
      <c r="H2" s="44">
        <v>1804016.54</v>
      </c>
      <c r="I2" s="44">
        <v>2352359.6800000002</v>
      </c>
      <c r="J2" s="44">
        <v>1644233.659</v>
      </c>
      <c r="K2" s="44">
        <v>711666.15899999999</v>
      </c>
    </row>
    <row r="3" spans="1:11" x14ac:dyDescent="0.25">
      <c r="A3" s="45">
        <v>1996</v>
      </c>
      <c r="B3" s="44">
        <v>1707649.165</v>
      </c>
      <c r="C3" s="44">
        <v>1002347.824</v>
      </c>
      <c r="D3" s="44">
        <v>1488802.89</v>
      </c>
      <c r="E3" s="44">
        <v>450122.68900000001</v>
      </c>
      <c r="F3" s="44">
        <v>1144732.909</v>
      </c>
      <c r="G3" s="44">
        <v>918046.147</v>
      </c>
      <c r="H3" s="44">
        <v>1649253.26</v>
      </c>
      <c r="I3" s="44">
        <v>2499406.9010000001</v>
      </c>
      <c r="J3" s="44">
        <v>1648982.28</v>
      </c>
      <c r="K3" s="44">
        <v>769555.95499999996</v>
      </c>
    </row>
    <row r="4" spans="1:11" x14ac:dyDescent="0.25">
      <c r="A4" s="44">
        <v>1997</v>
      </c>
      <c r="B4" s="44">
        <v>1759096.048</v>
      </c>
      <c r="C4" s="44">
        <v>1093363.835</v>
      </c>
      <c r="D4" s="44">
        <v>1653540.8160000001</v>
      </c>
      <c r="E4" s="44">
        <v>556117.75300000003</v>
      </c>
      <c r="F4" s="44">
        <v>1281847.0379999999</v>
      </c>
      <c r="G4" s="44">
        <v>1210812.5279999999</v>
      </c>
      <c r="H4" s="44">
        <v>1777498.916</v>
      </c>
      <c r="I4" s="44">
        <v>2487133.5720000002</v>
      </c>
      <c r="J4" s="44">
        <v>2027024.5160000001</v>
      </c>
      <c r="K4" s="44">
        <v>1131262.895</v>
      </c>
    </row>
    <row r="5" spans="1:11" x14ac:dyDescent="0.25">
      <c r="A5" s="45">
        <v>1998</v>
      </c>
      <c r="B5" s="44">
        <v>1653980.5519999999</v>
      </c>
      <c r="C5" s="44">
        <v>1109092.179</v>
      </c>
      <c r="D5" s="44">
        <v>1439445.852</v>
      </c>
      <c r="E5" s="44">
        <v>549086.60199999996</v>
      </c>
      <c r="F5" s="44">
        <v>1187454.287</v>
      </c>
      <c r="G5" s="44">
        <v>995216</v>
      </c>
      <c r="H5" s="44">
        <v>1718966.122</v>
      </c>
      <c r="I5" s="44">
        <v>2250503.6460000002</v>
      </c>
      <c r="J5" s="44">
        <v>2225782.0120000001</v>
      </c>
      <c r="K5" s="44">
        <v>1179586.757</v>
      </c>
    </row>
    <row r="6" spans="1:11" x14ac:dyDescent="0.25">
      <c r="A6" s="44">
        <v>1999</v>
      </c>
      <c r="B6" s="44">
        <v>1253185.94</v>
      </c>
      <c r="C6" s="44">
        <v>968271.23199999996</v>
      </c>
      <c r="D6" s="44">
        <v>1153663.4739999999</v>
      </c>
      <c r="E6" s="44">
        <v>494064.83799999999</v>
      </c>
      <c r="F6" s="44">
        <v>810952.50199999998</v>
      </c>
      <c r="G6" s="44">
        <v>422509.21</v>
      </c>
      <c r="H6" s="44">
        <v>1407694.6780000001</v>
      </c>
      <c r="I6" s="44">
        <v>1636702.017</v>
      </c>
      <c r="J6" s="44">
        <v>1266229.7039999999</v>
      </c>
      <c r="K6" s="44">
        <v>1045821.335</v>
      </c>
    </row>
    <row r="7" spans="1:11" x14ac:dyDescent="0.25">
      <c r="A7" s="45">
        <v>2000</v>
      </c>
      <c r="B7" s="44">
        <v>1431973.5830000001</v>
      </c>
      <c r="C7" s="44">
        <v>1056719.835</v>
      </c>
      <c r="D7" s="44">
        <v>1275647.882</v>
      </c>
      <c r="E7" s="44">
        <v>630824.80599999998</v>
      </c>
      <c r="F7" s="44">
        <v>997794.95499999996</v>
      </c>
      <c r="G7" s="44">
        <v>644500.79700000002</v>
      </c>
      <c r="H7" s="44">
        <v>1628633.47</v>
      </c>
      <c r="I7" s="44">
        <v>1630950.273</v>
      </c>
      <c r="J7" s="44">
        <v>1284199.08</v>
      </c>
      <c r="K7" s="44">
        <v>1082102.358</v>
      </c>
    </row>
    <row r="8" spans="1:11" x14ac:dyDescent="0.25">
      <c r="A8" s="44">
        <v>2001</v>
      </c>
      <c r="B8" s="44">
        <v>1469552.6040000001</v>
      </c>
      <c r="C8" s="44">
        <v>1079672.574</v>
      </c>
      <c r="D8" s="44">
        <v>1165913.0249999999</v>
      </c>
      <c r="E8" s="44">
        <v>651625.576</v>
      </c>
      <c r="F8" s="44">
        <v>961713.96400000004</v>
      </c>
      <c r="G8" s="44">
        <v>714409.96900000004</v>
      </c>
      <c r="H8" s="44">
        <v>1733536.851</v>
      </c>
      <c r="I8" s="44">
        <v>1933277.3770000001</v>
      </c>
      <c r="J8" s="44">
        <v>1387879.0109999999</v>
      </c>
      <c r="K8" s="44">
        <v>1527222.156</v>
      </c>
    </row>
    <row r="9" spans="1:11" x14ac:dyDescent="0.25">
      <c r="A9" s="45">
        <v>2002</v>
      </c>
      <c r="B9" s="44">
        <v>1481469.3640000001</v>
      </c>
      <c r="C9" s="44">
        <v>1088214.6359999999</v>
      </c>
      <c r="D9" s="44">
        <v>1203125.6880000001</v>
      </c>
      <c r="E9" s="44">
        <v>618226.12600000005</v>
      </c>
      <c r="F9" s="44">
        <v>959957.48699999996</v>
      </c>
      <c r="G9" s="44">
        <v>942745.54099999997</v>
      </c>
      <c r="H9" s="44">
        <v>1693386.6780000001</v>
      </c>
      <c r="I9" s="44">
        <v>1705203.99</v>
      </c>
      <c r="J9" s="44">
        <v>1433827.49</v>
      </c>
      <c r="K9" s="44">
        <v>1479418.905</v>
      </c>
    </row>
    <row r="10" spans="1:11" x14ac:dyDescent="0.25">
      <c r="A10" s="44">
        <v>2003</v>
      </c>
      <c r="B10" s="44">
        <v>1540534.7139999999</v>
      </c>
      <c r="C10" s="44">
        <v>1130442.666</v>
      </c>
      <c r="D10" s="44">
        <v>1371147.456</v>
      </c>
      <c r="E10" s="44">
        <v>646098.304</v>
      </c>
      <c r="F10" s="44">
        <v>1046277.79</v>
      </c>
      <c r="G10" s="44">
        <v>997648.22199999995</v>
      </c>
      <c r="H10" s="44">
        <v>1801931.2050000001</v>
      </c>
      <c r="I10" s="44">
        <v>2121308.1600000001</v>
      </c>
      <c r="J10" s="44">
        <v>1688235.314</v>
      </c>
      <c r="K10" s="44">
        <v>1390483.05</v>
      </c>
    </row>
    <row r="11" spans="1:11" x14ac:dyDescent="0.25">
      <c r="A11" s="45">
        <v>2004</v>
      </c>
      <c r="B11" s="44">
        <v>1884094.3910000001</v>
      </c>
      <c r="C11" s="44">
        <v>1268217.456</v>
      </c>
      <c r="D11" s="44">
        <v>1708522.6189999999</v>
      </c>
      <c r="E11" s="44">
        <v>805091.02099999995</v>
      </c>
      <c r="F11" s="44">
        <v>1413294.2760000001</v>
      </c>
      <c r="G11" s="44">
        <v>1389640.649</v>
      </c>
      <c r="H11" s="44">
        <v>2189187.4879999999</v>
      </c>
      <c r="I11" s="44">
        <v>2943724.44</v>
      </c>
      <c r="J11" s="44">
        <v>1966176.548</v>
      </c>
      <c r="K11" s="44">
        <v>1349175.879</v>
      </c>
    </row>
    <row r="12" spans="1:11" x14ac:dyDescent="0.25">
      <c r="A12" s="45">
        <v>2005</v>
      </c>
      <c r="B12" s="44">
        <v>2062503.804</v>
      </c>
      <c r="C12" s="44">
        <v>1493688.8740000001</v>
      </c>
      <c r="D12" s="44">
        <v>2176434.61</v>
      </c>
      <c r="E12" s="44">
        <v>926858.66</v>
      </c>
      <c r="F12" s="44">
        <v>1852323.7949999999</v>
      </c>
      <c r="G12" s="44">
        <v>1925425.2660000001</v>
      </c>
      <c r="H12" s="44">
        <v>2736537.45</v>
      </c>
      <c r="I12" s="44">
        <v>3136213.1690000002</v>
      </c>
      <c r="J12" s="44">
        <v>3080069.6940000001</v>
      </c>
      <c r="K12" s="44">
        <v>1575885.4550000001</v>
      </c>
    </row>
    <row r="13" spans="1:11" x14ac:dyDescent="0.25">
      <c r="A13" s="44">
        <v>2006</v>
      </c>
      <c r="B13" s="44">
        <v>2772837.8480000002</v>
      </c>
      <c r="C13" s="44">
        <v>1812166.378</v>
      </c>
      <c r="D13" s="44">
        <v>2563792.8849999998</v>
      </c>
      <c r="E13" s="44">
        <v>1140216.9210000001</v>
      </c>
      <c r="F13" s="44">
        <v>2202931.8080000002</v>
      </c>
      <c r="G13" s="44">
        <v>2906125.5970000001</v>
      </c>
      <c r="H13" s="44">
        <v>3250982.2230000002</v>
      </c>
      <c r="I13" s="44">
        <v>3874088.4750000001</v>
      </c>
      <c r="J13" s="44">
        <v>3434250.6120000002</v>
      </c>
      <c r="K13" s="44">
        <v>1846935.06</v>
      </c>
    </row>
    <row r="14" spans="1:11" x14ac:dyDescent="0.25">
      <c r="A14" s="45">
        <v>2007</v>
      </c>
      <c r="B14" s="44">
        <v>3639141.713</v>
      </c>
      <c r="C14" s="44">
        <v>2230969.676</v>
      </c>
      <c r="D14" s="44">
        <v>2862248.3360000001</v>
      </c>
      <c r="E14" s="44">
        <v>1390411.693</v>
      </c>
      <c r="F14" s="44">
        <v>2881630.1320000002</v>
      </c>
      <c r="G14" s="44">
        <v>3913183.5070000002</v>
      </c>
      <c r="H14" s="44">
        <v>4031084.423</v>
      </c>
      <c r="I14" s="44">
        <v>5275832.25</v>
      </c>
      <c r="J14" s="44">
        <v>4068669.1120000002</v>
      </c>
      <c r="K14" s="44">
        <v>2190818.5529999998</v>
      </c>
    </row>
    <row r="15" spans="1:11" x14ac:dyDescent="0.25">
      <c r="A15" s="44">
        <v>2008</v>
      </c>
      <c r="B15" s="44">
        <v>4219109.7249999996</v>
      </c>
      <c r="C15" s="44">
        <v>2674028.7080000001</v>
      </c>
      <c r="D15" s="44">
        <v>4333393.5039999997</v>
      </c>
      <c r="E15" s="44">
        <v>1514957.6680000001</v>
      </c>
      <c r="F15" s="44">
        <v>3546879.67</v>
      </c>
      <c r="G15" s="44">
        <v>3543182.5159999998</v>
      </c>
      <c r="H15" s="44">
        <v>5141615.5559999999</v>
      </c>
      <c r="I15" s="44">
        <v>6294863.5899999999</v>
      </c>
      <c r="J15" s="44">
        <v>4743423.9740000004</v>
      </c>
      <c r="K15" s="44">
        <v>3202532.0729999999</v>
      </c>
    </row>
    <row r="16" spans="1:11" x14ac:dyDescent="0.25">
      <c r="A16" s="45">
        <v>2009</v>
      </c>
      <c r="B16" s="44">
        <v>3137750.3089999999</v>
      </c>
      <c r="C16" s="44">
        <v>2291470.25</v>
      </c>
      <c r="D16" s="44">
        <v>3230832.52</v>
      </c>
      <c r="E16" s="44">
        <v>1328275.6059999999</v>
      </c>
      <c r="F16" s="44">
        <v>2462870.4900000002</v>
      </c>
      <c r="G16" s="44">
        <v>2559600.1120000002</v>
      </c>
      <c r="H16" s="44">
        <v>3984655.5049999999</v>
      </c>
      <c r="I16" s="44">
        <v>5504864.5669999998</v>
      </c>
      <c r="J16" s="44">
        <v>3554422.6310000001</v>
      </c>
      <c r="K16" s="44">
        <v>4457237.7570000002</v>
      </c>
    </row>
    <row r="17" spans="1:11" x14ac:dyDescent="0.25">
      <c r="A17" s="44">
        <v>2010</v>
      </c>
      <c r="B17" s="44">
        <v>3688647.3450000002</v>
      </c>
      <c r="C17" s="44">
        <v>2932186.6320000002</v>
      </c>
      <c r="D17" s="44">
        <v>4556425.352</v>
      </c>
      <c r="E17" s="44">
        <v>1750055.375</v>
      </c>
      <c r="F17" s="44">
        <v>3409761.1430000002</v>
      </c>
      <c r="G17" s="44">
        <v>3964422.2209999999</v>
      </c>
      <c r="H17" s="44">
        <v>4745538.801</v>
      </c>
      <c r="I17" s="44">
        <v>6435791.7029999997</v>
      </c>
      <c r="J17" s="44">
        <v>4734145.8020000001</v>
      </c>
      <c r="K17" s="44">
        <v>3985850.8250000002</v>
      </c>
    </row>
    <row r="18" spans="1:11" x14ac:dyDescent="0.25">
      <c r="A18" s="45">
        <v>2011</v>
      </c>
      <c r="B18" s="44">
        <v>4676301.5369999995</v>
      </c>
      <c r="C18" s="44">
        <v>3617563.5580000002</v>
      </c>
      <c r="D18" s="44">
        <v>6812949.4460000014</v>
      </c>
      <c r="E18" s="44">
        <v>2556951.3509999998</v>
      </c>
      <c r="F18" s="44">
        <v>4436687.4479999999</v>
      </c>
      <c r="G18" s="44">
        <v>6357270.7470000004</v>
      </c>
      <c r="H18" s="44">
        <v>6562593.767</v>
      </c>
      <c r="I18" s="44">
        <v>7939668.932</v>
      </c>
      <c r="J18" s="44">
        <v>5644677.7130000014</v>
      </c>
      <c r="K18" s="44">
        <v>5422016.2740000002</v>
      </c>
    </row>
    <row r="19" spans="1:11" x14ac:dyDescent="0.25">
      <c r="A19" s="44">
        <v>2012</v>
      </c>
      <c r="B19" s="44">
        <v>5064024.3609999996</v>
      </c>
      <c r="C19" s="44">
        <v>3971344.3829999999</v>
      </c>
      <c r="D19" s="44">
        <v>8769794.5429999996</v>
      </c>
      <c r="E19" s="44">
        <v>2792029.585</v>
      </c>
      <c r="F19" s="44">
        <v>4876064.5259999996</v>
      </c>
      <c r="G19" s="44">
        <v>6259762.3210000014</v>
      </c>
      <c r="H19" s="44">
        <v>6631214.3109999998</v>
      </c>
      <c r="I19" s="44">
        <v>8504950.6439999994</v>
      </c>
      <c r="J19" s="44">
        <v>6366906.0120000001</v>
      </c>
      <c r="K19" s="44">
        <v>4156974.5630000001</v>
      </c>
    </row>
    <row r="20" spans="1:11" x14ac:dyDescent="0.25">
      <c r="A20" s="45">
        <v>2013</v>
      </c>
      <c r="B20" s="44">
        <v>5067561.8720000004</v>
      </c>
      <c r="C20" s="44">
        <v>3913365.5729999999</v>
      </c>
      <c r="D20" s="44">
        <v>9681617.1119999997</v>
      </c>
      <c r="E20" s="44">
        <v>2733009.071</v>
      </c>
      <c r="F20" s="44">
        <v>4726607.5389999999</v>
      </c>
      <c r="G20" s="44">
        <v>5249263.34</v>
      </c>
      <c r="H20" s="44">
        <v>6464719.1639999999</v>
      </c>
      <c r="I20" s="44">
        <v>8013957.9079999998</v>
      </c>
      <c r="J20" s="44">
        <v>7217046.4230000004</v>
      </c>
      <c r="K20" s="44">
        <v>5506450.727</v>
      </c>
    </row>
    <row r="21" spans="1:11" x14ac:dyDescent="0.25">
      <c r="A21" s="44">
        <v>2014</v>
      </c>
      <c r="B21" s="44">
        <v>5210426.3590000002</v>
      </c>
      <c r="C21" s="44">
        <v>4002981.0060000001</v>
      </c>
      <c r="D21" s="44">
        <v>10936639.663000001</v>
      </c>
      <c r="E21" s="44">
        <v>2923384.929</v>
      </c>
      <c r="F21" s="44">
        <v>5232231.858</v>
      </c>
      <c r="G21" s="44">
        <v>5947407.9689999996</v>
      </c>
      <c r="H21" s="44">
        <v>6819849.9289999995</v>
      </c>
      <c r="I21" s="44">
        <v>8479973.6319999993</v>
      </c>
      <c r="J21" s="44">
        <v>7962471.8470000001</v>
      </c>
      <c r="K21" s="44">
        <v>5674472.5810000002</v>
      </c>
    </row>
    <row r="22" spans="1:11" x14ac:dyDescent="0.25">
      <c r="A22" s="45">
        <v>2015</v>
      </c>
      <c r="B22" s="44">
        <v>4642205.9029999999</v>
      </c>
      <c r="C22" s="44">
        <v>3735208.1749999998</v>
      </c>
      <c r="D22" s="44">
        <v>8232658.75</v>
      </c>
      <c r="E22" s="44">
        <v>2457150.8670000001</v>
      </c>
      <c r="F22" s="44">
        <v>4339659.4280000003</v>
      </c>
      <c r="G22" s="44">
        <v>4112118.8769999999</v>
      </c>
      <c r="H22" s="44">
        <v>6132870.5860000001</v>
      </c>
      <c r="I22" s="44">
        <v>7457844.8629999999</v>
      </c>
      <c r="J22" s="44">
        <v>6483804.2400000002</v>
      </c>
      <c r="K22" s="44">
        <v>5688259.7189999996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opLeftCell="D8" workbookViewId="0">
      <selection activeCell="A13" sqref="A13:L34"/>
    </sheetView>
  </sheetViews>
  <sheetFormatPr baseColWidth="10" defaultRowHeight="15" x14ac:dyDescent="0.25"/>
  <cols>
    <col min="1" max="1" width="55.140625" customWidth="1"/>
    <col min="3" max="3" width="17.42578125" customWidth="1"/>
    <col min="4" max="4" width="17" customWidth="1"/>
    <col min="5" max="5" width="20.42578125" customWidth="1"/>
    <col min="6" max="6" width="20.85546875" customWidth="1"/>
    <col min="7" max="7" width="21" customWidth="1"/>
    <col min="8" max="8" width="20.140625" customWidth="1"/>
    <col min="9" max="9" width="22.140625" customWidth="1"/>
    <col min="10" max="10" width="20.42578125" customWidth="1"/>
    <col min="11" max="11" width="18.28515625" customWidth="1"/>
  </cols>
  <sheetData>
    <row r="1" spans="1:22" ht="15.75" thickBot="1" x14ac:dyDescent="0.3">
      <c r="A1" s="28" t="s">
        <v>331</v>
      </c>
      <c r="B1" s="71">
        <v>1995</v>
      </c>
      <c r="C1" s="71">
        <v>1996</v>
      </c>
      <c r="D1" s="71">
        <v>1997</v>
      </c>
      <c r="E1" s="70">
        <v>1998</v>
      </c>
      <c r="F1" s="71">
        <v>1999</v>
      </c>
      <c r="G1" s="70">
        <v>2000</v>
      </c>
      <c r="H1" s="71">
        <v>2001</v>
      </c>
      <c r="I1" s="71">
        <v>2002</v>
      </c>
      <c r="J1" s="71">
        <v>2003</v>
      </c>
      <c r="K1" s="71">
        <v>2004</v>
      </c>
      <c r="L1" s="28">
        <v>2005</v>
      </c>
      <c r="M1" s="71">
        <v>2006</v>
      </c>
      <c r="N1" s="71">
        <v>2007</v>
      </c>
      <c r="O1" s="71">
        <v>2008</v>
      </c>
      <c r="P1" s="70">
        <v>2009</v>
      </c>
      <c r="Q1" s="71">
        <v>2010</v>
      </c>
      <c r="R1" s="70">
        <v>2011</v>
      </c>
      <c r="S1" s="71">
        <v>2012</v>
      </c>
      <c r="T1" s="71">
        <v>2013</v>
      </c>
      <c r="U1" s="71">
        <v>2014</v>
      </c>
      <c r="V1" s="71">
        <v>2015</v>
      </c>
    </row>
    <row r="2" spans="1:22" x14ac:dyDescent="0.25">
      <c r="A2" s="106" t="s">
        <v>332</v>
      </c>
      <c r="B2" s="44">
        <v>5730696.5099999998</v>
      </c>
      <c r="C2" s="44">
        <v>6354850.2510000002</v>
      </c>
      <c r="D2" s="44">
        <v>7016173.5669999998</v>
      </c>
      <c r="E2" s="44">
        <v>6440288.182</v>
      </c>
      <c r="F2" s="44">
        <v>7109459.4709999999</v>
      </c>
      <c r="G2" s="44">
        <v>7548667.6710000001</v>
      </c>
      <c r="H2" s="44">
        <v>6116000.0590000004</v>
      </c>
      <c r="I2" s="44">
        <v>5889405.0130000003</v>
      </c>
      <c r="J2" s="44">
        <v>6241916.7290000003</v>
      </c>
      <c r="K2" s="44">
        <v>7563743.4040000001</v>
      </c>
      <c r="L2" s="45">
        <v>10230704.045</v>
      </c>
      <c r="M2" s="44">
        <v>11354360.601</v>
      </c>
      <c r="N2" s="44">
        <v>13713080.598999999</v>
      </c>
      <c r="O2" s="44">
        <v>19713174.092999998</v>
      </c>
      <c r="P2" s="44">
        <v>18557034.642999999</v>
      </c>
      <c r="Q2" s="44">
        <v>23801546.489999998</v>
      </c>
      <c r="R2" s="44">
        <v>36880833.365000002</v>
      </c>
      <c r="S2" s="44">
        <v>39612813.498999998</v>
      </c>
      <c r="T2" s="44">
        <v>39855152.189000003</v>
      </c>
      <c r="U2" s="44">
        <v>38280708.718000002</v>
      </c>
      <c r="V2" s="44">
        <v>22885265.664000001</v>
      </c>
    </row>
    <row r="3" spans="1:22" x14ac:dyDescent="0.25">
      <c r="A3" s="105" t="s">
        <v>333</v>
      </c>
      <c r="B3" s="44">
        <v>563858.11199999996</v>
      </c>
      <c r="C3" s="44">
        <v>513762.63699999999</v>
      </c>
      <c r="D3" s="44">
        <v>617070.05200000003</v>
      </c>
      <c r="E3" s="44">
        <v>704536.28399999999</v>
      </c>
      <c r="F3" s="44">
        <v>625199.69700000004</v>
      </c>
      <c r="G3" s="44">
        <v>692952.71200000006</v>
      </c>
      <c r="H3" s="44">
        <v>785664.45299999998</v>
      </c>
      <c r="I3" s="44">
        <v>825134.01</v>
      </c>
      <c r="J3" s="44">
        <v>919497.65300000005</v>
      </c>
      <c r="K3" s="44">
        <v>1132407.2720000001</v>
      </c>
      <c r="L3" s="44">
        <v>1263856.1580000001</v>
      </c>
      <c r="M3" s="44">
        <v>1441057.6410000001</v>
      </c>
      <c r="N3" s="44">
        <v>1657648.7509999999</v>
      </c>
      <c r="O3" s="44">
        <v>1778244.4580000001</v>
      </c>
      <c r="P3" s="44">
        <v>1630813.4839999999</v>
      </c>
      <c r="Q3" s="44">
        <v>1587890.39</v>
      </c>
      <c r="R3" s="44">
        <v>1989096.334</v>
      </c>
      <c r="S3" s="44">
        <v>1914930.4</v>
      </c>
      <c r="T3" s="44">
        <v>1693701.909</v>
      </c>
      <c r="U3" s="44">
        <v>1979336.091</v>
      </c>
      <c r="V3" s="44">
        <v>1599368.824</v>
      </c>
    </row>
    <row r="4" spans="1:22" x14ac:dyDescent="0.25">
      <c r="A4" s="106" t="s">
        <v>334</v>
      </c>
      <c r="B4" s="44">
        <v>974113.24699999997</v>
      </c>
      <c r="C4" s="44">
        <v>965384.67700000003</v>
      </c>
      <c r="D4" s="44">
        <v>916965.05799999996</v>
      </c>
      <c r="E4" s="44">
        <v>658176.16</v>
      </c>
      <c r="F4" s="44">
        <v>923213.58700000006</v>
      </c>
      <c r="G4" s="44">
        <v>1192243.338</v>
      </c>
      <c r="H4" s="44">
        <v>1124168.6710000001</v>
      </c>
      <c r="I4" s="44">
        <v>1142414.9580000001</v>
      </c>
      <c r="J4" s="44">
        <v>1391645.716</v>
      </c>
      <c r="K4" s="44">
        <v>1880081.497</v>
      </c>
      <c r="L4" s="45">
        <v>2393519.5350000001</v>
      </c>
      <c r="M4" s="44">
        <v>2939322.9920000001</v>
      </c>
      <c r="N4" s="44">
        <v>3208985.0819999999</v>
      </c>
      <c r="O4" s="44">
        <v>4584246.1509999996</v>
      </c>
      <c r="P4" s="44">
        <v>3114089.0869999998</v>
      </c>
      <c r="Q4" s="44">
        <v>4501417.2510000002</v>
      </c>
      <c r="R4" s="44">
        <v>6353521.477</v>
      </c>
      <c r="S4" s="44">
        <v>6422336.0489999996</v>
      </c>
      <c r="T4" s="44">
        <v>5987782.2180000003</v>
      </c>
      <c r="U4" s="44">
        <v>4319866.4050000003</v>
      </c>
      <c r="V4" s="44">
        <v>2545100.977</v>
      </c>
    </row>
    <row r="5" spans="1:22" x14ac:dyDescent="0.25">
      <c r="A5" s="105" t="s">
        <v>335</v>
      </c>
      <c r="B5" s="44">
        <v>1021105.973</v>
      </c>
      <c r="C5" s="44">
        <v>875213.68099999998</v>
      </c>
      <c r="D5" s="44">
        <v>859770.52</v>
      </c>
      <c r="E5" s="44">
        <v>819012.16099999996</v>
      </c>
      <c r="F5" s="44">
        <v>774294.90599999996</v>
      </c>
      <c r="G5" s="44">
        <v>940918.01800000004</v>
      </c>
      <c r="H5" s="44">
        <v>1000350.986</v>
      </c>
      <c r="I5" s="44">
        <v>862373.02099999995</v>
      </c>
      <c r="J5" s="44">
        <v>1009697.96</v>
      </c>
      <c r="K5" s="44">
        <v>1355567.1</v>
      </c>
      <c r="L5" s="44">
        <v>1440301.7109999999</v>
      </c>
      <c r="M5" s="44">
        <v>1553833.6240000001</v>
      </c>
      <c r="N5" s="44">
        <v>2391631.3309999998</v>
      </c>
      <c r="O5" s="44">
        <v>2664302.9580000001</v>
      </c>
      <c r="P5" s="44">
        <v>1475439.5190000001</v>
      </c>
      <c r="Q5" s="44">
        <v>1263633.33</v>
      </c>
      <c r="R5" s="44">
        <v>1361298.791</v>
      </c>
      <c r="S5" s="44">
        <v>1374117.2439999999</v>
      </c>
      <c r="T5" s="44">
        <v>1226416.031</v>
      </c>
      <c r="U5" s="44">
        <v>1169928.5379999999</v>
      </c>
      <c r="V5" s="44">
        <v>1047321.357</v>
      </c>
    </row>
    <row r="6" spans="1:22" x14ac:dyDescent="0.25">
      <c r="A6" s="106" t="s">
        <v>336</v>
      </c>
      <c r="B6" s="44">
        <v>370261.217</v>
      </c>
      <c r="C6" s="44">
        <v>358368.23700000002</v>
      </c>
      <c r="D6" s="44">
        <v>418404.81</v>
      </c>
      <c r="E6" s="44">
        <v>462019.20899999997</v>
      </c>
      <c r="F6" s="44">
        <v>461724.59899999999</v>
      </c>
      <c r="G6" s="44">
        <v>544044.07799999998</v>
      </c>
      <c r="H6" s="44">
        <v>669516.09</v>
      </c>
      <c r="I6" s="44">
        <v>655408.67000000004</v>
      </c>
      <c r="J6" s="44">
        <v>657706.821</v>
      </c>
      <c r="K6" s="44">
        <v>819783.45400000003</v>
      </c>
      <c r="L6" s="45">
        <v>999751.75600000005</v>
      </c>
      <c r="M6" s="44">
        <v>1191088.402</v>
      </c>
      <c r="N6" s="44">
        <v>1512990.2709999999</v>
      </c>
      <c r="O6" s="44">
        <v>1792060.6939999999</v>
      </c>
      <c r="P6" s="44">
        <v>1413997.47</v>
      </c>
      <c r="Q6" s="44">
        <v>1314975.8330000001</v>
      </c>
      <c r="R6" s="44">
        <v>1457914.11</v>
      </c>
      <c r="S6" s="44">
        <v>1508118.7279999999</v>
      </c>
      <c r="T6" s="44">
        <v>1396586.29</v>
      </c>
      <c r="U6" s="44">
        <v>1412913.648</v>
      </c>
      <c r="V6" s="44">
        <v>1150763.906</v>
      </c>
    </row>
    <row r="7" spans="1:22" x14ac:dyDescent="0.25">
      <c r="A7" s="105" t="s">
        <v>337</v>
      </c>
      <c r="B7" s="44">
        <v>81178.335999999996</v>
      </c>
      <c r="C7" s="44">
        <v>107100.11500000001</v>
      </c>
      <c r="D7" s="44">
        <v>192073.73699999999</v>
      </c>
      <c r="E7" s="44">
        <v>159679.16200000001</v>
      </c>
      <c r="F7" s="44">
        <v>78336.091</v>
      </c>
      <c r="G7" s="44">
        <v>229294.701</v>
      </c>
      <c r="H7" s="44">
        <v>439203.43099999998</v>
      </c>
      <c r="I7" s="44">
        <v>344614.77799999999</v>
      </c>
      <c r="J7" s="44">
        <v>125433.23699999999</v>
      </c>
      <c r="K7" s="44">
        <v>423874.41200000001</v>
      </c>
      <c r="L7" s="44">
        <v>669492.88300000003</v>
      </c>
      <c r="M7" s="44">
        <v>774514.53399999999</v>
      </c>
      <c r="N7" s="44">
        <v>1174118.6470000001</v>
      </c>
      <c r="O7" s="44">
        <v>557898.82299999997</v>
      </c>
      <c r="P7" s="44">
        <v>277928.196</v>
      </c>
      <c r="Q7" s="44">
        <v>342364.24200000003</v>
      </c>
      <c r="R7" s="44">
        <v>407624.82900000003</v>
      </c>
      <c r="S7" s="44">
        <v>572194.26599999995</v>
      </c>
      <c r="T7" s="44">
        <v>852681.61600000004</v>
      </c>
      <c r="U7" s="44">
        <v>537887.11600000004</v>
      </c>
      <c r="V7" s="44">
        <v>493176.80200000003</v>
      </c>
    </row>
    <row r="8" spans="1:22" x14ac:dyDescent="0.25">
      <c r="A8" s="106" t="s">
        <v>338</v>
      </c>
      <c r="B8" s="44">
        <v>854133.99</v>
      </c>
      <c r="C8" s="44">
        <v>821203.32299999997</v>
      </c>
      <c r="D8" s="44">
        <v>888720.82700000005</v>
      </c>
      <c r="E8" s="44">
        <v>936694.68099999998</v>
      </c>
      <c r="F8" s="44">
        <v>1095173.024</v>
      </c>
      <c r="G8" s="44">
        <v>1289006.415</v>
      </c>
      <c r="H8" s="44">
        <v>1297833.851</v>
      </c>
      <c r="I8" s="44">
        <v>1315846.355</v>
      </c>
      <c r="J8" s="44">
        <v>1355192.87</v>
      </c>
      <c r="K8" s="44">
        <v>1925233.9750000001</v>
      </c>
      <c r="L8" s="45">
        <v>2264328.4780000001</v>
      </c>
      <c r="M8" s="44">
        <v>2818235.7510000002</v>
      </c>
      <c r="N8" s="44">
        <v>3727160.7429999998</v>
      </c>
      <c r="O8" s="44">
        <v>3378785.2579999999</v>
      </c>
      <c r="P8" s="44">
        <v>2848834.5049999999</v>
      </c>
      <c r="Q8" s="44">
        <v>3282658.9589999998</v>
      </c>
      <c r="R8" s="44">
        <v>3543549.5159999998</v>
      </c>
      <c r="S8" s="44">
        <v>3680275.122</v>
      </c>
      <c r="T8" s="44">
        <v>3688058.307</v>
      </c>
      <c r="U8" s="44">
        <v>3537282.8960000002</v>
      </c>
      <c r="V8" s="44">
        <v>3138960.5580000002</v>
      </c>
    </row>
    <row r="9" spans="1:22" x14ac:dyDescent="0.25">
      <c r="A9" s="105" t="s">
        <v>339</v>
      </c>
      <c r="B9" s="44">
        <v>165228.84599999999</v>
      </c>
      <c r="C9" s="44">
        <v>170607.15599999999</v>
      </c>
      <c r="D9" s="44">
        <v>219442.644</v>
      </c>
      <c r="E9" s="44">
        <v>232588.20199999999</v>
      </c>
      <c r="F9" s="44">
        <v>179190.932</v>
      </c>
      <c r="G9" s="44">
        <v>243255.39300000001</v>
      </c>
      <c r="H9" s="44">
        <v>312676.36700000003</v>
      </c>
      <c r="I9" s="44">
        <v>263869.348</v>
      </c>
      <c r="J9" s="44">
        <v>258436.736</v>
      </c>
      <c r="K9" s="44">
        <v>414334.74300000002</v>
      </c>
      <c r="L9" s="44">
        <v>482570.52100000001</v>
      </c>
      <c r="M9" s="44">
        <v>587006.18700000003</v>
      </c>
      <c r="N9" s="44">
        <v>814576.77099999995</v>
      </c>
      <c r="O9" s="44">
        <v>982261.91700000002</v>
      </c>
      <c r="P9" s="44">
        <v>821226.04299999995</v>
      </c>
      <c r="Q9" s="44">
        <v>585894.31900000002</v>
      </c>
      <c r="R9" s="44">
        <v>704227.60400000005</v>
      </c>
      <c r="S9" s="44">
        <v>761006.13100000005</v>
      </c>
      <c r="T9" s="44">
        <v>778548.43</v>
      </c>
      <c r="U9" s="44">
        <v>769658.38600000006</v>
      </c>
      <c r="V9" s="44">
        <v>694099.90500000003</v>
      </c>
    </row>
    <row r="10" spans="1:22" x14ac:dyDescent="0.25">
      <c r="A10" s="106" t="s">
        <v>340</v>
      </c>
      <c r="B10" s="44">
        <v>47065.146000000001</v>
      </c>
      <c r="C10" s="44">
        <v>38846.326999999997</v>
      </c>
      <c r="D10" s="44">
        <v>56575.697</v>
      </c>
      <c r="E10" s="44">
        <v>63708.65</v>
      </c>
      <c r="F10" s="44">
        <v>62592.059000000001</v>
      </c>
      <c r="G10" s="44">
        <v>78264.091</v>
      </c>
      <c r="H10" s="44">
        <v>83326.104000000007</v>
      </c>
      <c r="I10" s="44">
        <v>88130.752999999997</v>
      </c>
      <c r="J10" s="44">
        <v>79170.448999999993</v>
      </c>
      <c r="K10" s="44">
        <v>131868.625</v>
      </c>
      <c r="L10" s="45">
        <v>166356.696</v>
      </c>
      <c r="M10" s="44">
        <v>215055.416</v>
      </c>
      <c r="N10" s="44">
        <v>270679.38</v>
      </c>
      <c r="O10" s="44">
        <v>334889.55499999999</v>
      </c>
      <c r="P10" s="44">
        <v>349625.71299999999</v>
      </c>
      <c r="Q10" s="44">
        <v>219016.76</v>
      </c>
      <c r="R10" s="44">
        <v>235939.50399999999</v>
      </c>
      <c r="S10" s="44">
        <v>292470.01299999998</v>
      </c>
      <c r="T10" s="44">
        <v>309591.41399999999</v>
      </c>
      <c r="U10" s="44">
        <v>315473.06800000003</v>
      </c>
      <c r="V10" s="44">
        <v>306106.82400000002</v>
      </c>
    </row>
    <row r="11" spans="1:22" x14ac:dyDescent="0.25">
      <c r="A11" s="105" t="s">
        <v>341</v>
      </c>
      <c r="B11" s="44">
        <v>100177.364</v>
      </c>
      <c r="C11" s="44">
        <v>132323.61300000001</v>
      </c>
      <c r="D11" s="44">
        <v>182035.266</v>
      </c>
      <c r="E11" s="44">
        <v>205021.068</v>
      </c>
      <c r="F11" s="44">
        <v>192434.66500000001</v>
      </c>
      <c r="G11" s="44">
        <v>260563.149</v>
      </c>
      <c r="H11" s="44">
        <v>308453.63400000002</v>
      </c>
      <c r="I11" s="44">
        <v>260072.003</v>
      </c>
      <c r="J11" s="44">
        <v>253967.83199999999</v>
      </c>
      <c r="K11" s="44">
        <v>252790.74100000001</v>
      </c>
      <c r="L11" s="44">
        <v>315273.299</v>
      </c>
      <c r="M11" s="44">
        <v>360882.92099999997</v>
      </c>
      <c r="N11" s="44">
        <v>404343.1</v>
      </c>
      <c r="O11" s="44">
        <v>527549.35699999996</v>
      </c>
      <c r="P11" s="44">
        <v>511652.04100000003</v>
      </c>
      <c r="Q11" s="44">
        <v>585395.68500000006</v>
      </c>
      <c r="R11" s="44">
        <v>937112.81</v>
      </c>
      <c r="S11" s="44">
        <v>489406.86900000001</v>
      </c>
      <c r="T11" s="44">
        <v>555288.30099999998</v>
      </c>
      <c r="U11" s="44">
        <v>576269.13399999996</v>
      </c>
      <c r="V11" s="44">
        <v>592129.44700000004</v>
      </c>
    </row>
    <row r="13" spans="1:22" ht="102.75" thickBot="1" x14ac:dyDescent="0.3">
      <c r="A13" s="28" t="s">
        <v>195</v>
      </c>
      <c r="B13" s="107" t="s">
        <v>128</v>
      </c>
      <c r="C13" s="107" t="s">
        <v>129</v>
      </c>
      <c r="D13" s="107" t="s">
        <v>130</v>
      </c>
      <c r="E13" s="107" t="s">
        <v>131</v>
      </c>
      <c r="F13" s="107" t="s">
        <v>132</v>
      </c>
      <c r="G13" s="107" t="s">
        <v>133</v>
      </c>
      <c r="H13" s="107" t="s">
        <v>134</v>
      </c>
      <c r="I13" s="107" t="s">
        <v>135</v>
      </c>
      <c r="J13" s="107" t="s">
        <v>136</v>
      </c>
      <c r="K13" s="107" t="s">
        <v>137</v>
      </c>
      <c r="L13" s="28" t="s">
        <v>342</v>
      </c>
    </row>
    <row r="14" spans="1:22" x14ac:dyDescent="0.25">
      <c r="A14" s="44">
        <v>1995</v>
      </c>
      <c r="B14" s="44">
        <v>5730696.5099999998</v>
      </c>
      <c r="C14" s="44">
        <v>563858.11199999996</v>
      </c>
      <c r="D14" s="44">
        <v>974113.24699999997</v>
      </c>
      <c r="E14" s="44">
        <v>1021105.973</v>
      </c>
      <c r="F14" s="44">
        <v>370261.217</v>
      </c>
      <c r="G14" s="44">
        <v>81178.335999999996</v>
      </c>
      <c r="H14" s="44">
        <v>854133.99</v>
      </c>
      <c r="I14" s="44">
        <v>165228.84599999999</v>
      </c>
      <c r="J14" s="44">
        <v>47065.146000000001</v>
      </c>
      <c r="K14" s="44">
        <v>100177.364</v>
      </c>
      <c r="L14" s="44">
        <f>SUM(B14:K14)</f>
        <v>9907818.7409999985</v>
      </c>
    </row>
    <row r="15" spans="1:22" x14ac:dyDescent="0.25">
      <c r="A15" s="45">
        <v>1996</v>
      </c>
      <c r="B15" s="44">
        <v>6354850.2510000002</v>
      </c>
      <c r="C15" s="44">
        <v>513762.63699999999</v>
      </c>
      <c r="D15" s="44">
        <v>965384.67700000003</v>
      </c>
      <c r="E15" s="44">
        <v>875213.68099999998</v>
      </c>
      <c r="F15" s="44">
        <v>358368.23700000002</v>
      </c>
      <c r="G15" s="44">
        <v>107100.11500000001</v>
      </c>
      <c r="H15" s="44">
        <v>821203.32299999997</v>
      </c>
      <c r="I15" s="44">
        <v>170607.15599999999</v>
      </c>
      <c r="J15" s="44">
        <v>38846.326999999997</v>
      </c>
      <c r="K15" s="44">
        <v>132323.61300000001</v>
      </c>
      <c r="L15" s="45">
        <f t="shared" ref="L15:L34" si="0">SUM(B15:K15)</f>
        <v>10337660.017000001</v>
      </c>
    </row>
    <row r="16" spans="1:22" x14ac:dyDescent="0.25">
      <c r="A16" s="44">
        <v>1997</v>
      </c>
      <c r="B16" s="44">
        <v>7016173.5669999998</v>
      </c>
      <c r="C16" s="44">
        <v>617070.05200000003</v>
      </c>
      <c r="D16" s="44">
        <v>916965.05799999996</v>
      </c>
      <c r="E16" s="44">
        <v>859770.52</v>
      </c>
      <c r="F16" s="44">
        <v>418404.81</v>
      </c>
      <c r="G16" s="44">
        <v>192073.73699999999</v>
      </c>
      <c r="H16" s="44">
        <v>888720.82700000005</v>
      </c>
      <c r="I16" s="44">
        <v>219442.644</v>
      </c>
      <c r="J16" s="44">
        <v>56575.697</v>
      </c>
      <c r="K16" s="44">
        <v>182035.266</v>
      </c>
      <c r="L16" s="44">
        <f t="shared" si="0"/>
        <v>11367232.177999999</v>
      </c>
    </row>
    <row r="17" spans="1:12" x14ac:dyDescent="0.25">
      <c r="A17" s="45">
        <v>1998</v>
      </c>
      <c r="B17" s="44">
        <v>6440288.182</v>
      </c>
      <c r="C17" s="44">
        <v>704536.28399999999</v>
      </c>
      <c r="D17" s="44">
        <v>658176.16</v>
      </c>
      <c r="E17" s="44">
        <v>819012.16099999996</v>
      </c>
      <c r="F17" s="44">
        <v>462019.20899999997</v>
      </c>
      <c r="G17" s="44">
        <v>159679.16200000001</v>
      </c>
      <c r="H17" s="44">
        <v>936694.68099999998</v>
      </c>
      <c r="I17" s="44">
        <v>232588.20199999999</v>
      </c>
      <c r="J17" s="44">
        <v>63708.65</v>
      </c>
      <c r="K17" s="44">
        <v>205021.068</v>
      </c>
      <c r="L17" s="45">
        <f t="shared" si="0"/>
        <v>10681723.759000001</v>
      </c>
    </row>
    <row r="18" spans="1:12" x14ac:dyDescent="0.25">
      <c r="A18" s="44">
        <v>1999</v>
      </c>
      <c r="B18" s="44">
        <v>7109459.4709999999</v>
      </c>
      <c r="C18" s="44">
        <v>625199.69700000004</v>
      </c>
      <c r="D18" s="44">
        <v>923213.58700000006</v>
      </c>
      <c r="E18" s="44">
        <v>774294.90599999996</v>
      </c>
      <c r="F18" s="44">
        <v>461724.59899999999</v>
      </c>
      <c r="G18" s="44">
        <v>78336.091</v>
      </c>
      <c r="H18" s="44">
        <v>1095173.024</v>
      </c>
      <c r="I18" s="44">
        <v>179190.932</v>
      </c>
      <c r="J18" s="44">
        <v>62592.059000000001</v>
      </c>
      <c r="K18" s="44">
        <v>192434.66500000001</v>
      </c>
      <c r="L18" s="44">
        <f t="shared" si="0"/>
        <v>11501619.030999998</v>
      </c>
    </row>
    <row r="19" spans="1:12" x14ac:dyDescent="0.25">
      <c r="A19" s="45">
        <v>2000</v>
      </c>
      <c r="B19" s="44">
        <v>7548667.6710000001</v>
      </c>
      <c r="C19" s="44">
        <v>692952.71200000006</v>
      </c>
      <c r="D19" s="44">
        <v>1192243.338</v>
      </c>
      <c r="E19" s="44">
        <v>940918.01800000004</v>
      </c>
      <c r="F19" s="44">
        <v>544044.07799999998</v>
      </c>
      <c r="G19" s="44">
        <v>229294.701</v>
      </c>
      <c r="H19" s="44">
        <v>1289006.415</v>
      </c>
      <c r="I19" s="44">
        <v>243255.39300000001</v>
      </c>
      <c r="J19" s="44">
        <v>78264.091</v>
      </c>
      <c r="K19" s="44">
        <v>260563.149</v>
      </c>
      <c r="L19" s="45">
        <f t="shared" si="0"/>
        <v>13019209.565999998</v>
      </c>
    </row>
    <row r="20" spans="1:12" x14ac:dyDescent="0.25">
      <c r="A20" s="44">
        <v>2001</v>
      </c>
      <c r="B20" s="44">
        <v>6116000.0590000004</v>
      </c>
      <c r="C20" s="44">
        <v>785664.45299999998</v>
      </c>
      <c r="D20" s="44">
        <v>1124168.6710000001</v>
      </c>
      <c r="E20" s="44">
        <v>1000350.986</v>
      </c>
      <c r="F20" s="44">
        <v>669516.09</v>
      </c>
      <c r="G20" s="44">
        <v>439203.43099999998</v>
      </c>
      <c r="H20" s="44">
        <v>1297833.851</v>
      </c>
      <c r="I20" s="44">
        <v>312676.36700000003</v>
      </c>
      <c r="J20" s="44">
        <v>83326.104000000007</v>
      </c>
      <c r="K20" s="44">
        <v>308453.63400000002</v>
      </c>
      <c r="L20" s="44">
        <f t="shared" si="0"/>
        <v>12137193.646</v>
      </c>
    </row>
    <row r="21" spans="1:12" x14ac:dyDescent="0.25">
      <c r="A21" s="45">
        <v>2002</v>
      </c>
      <c r="B21" s="44">
        <v>5889405.0130000003</v>
      </c>
      <c r="C21" s="44">
        <v>825134.01</v>
      </c>
      <c r="D21" s="44">
        <v>1142414.9580000001</v>
      </c>
      <c r="E21" s="44">
        <v>862373.02099999995</v>
      </c>
      <c r="F21" s="44">
        <v>655408.67000000004</v>
      </c>
      <c r="G21" s="44">
        <v>344614.77799999999</v>
      </c>
      <c r="H21" s="44">
        <v>1315846.355</v>
      </c>
      <c r="I21" s="44">
        <v>263869.348</v>
      </c>
      <c r="J21" s="44">
        <v>88130.752999999997</v>
      </c>
      <c r="K21" s="44">
        <v>260072.003</v>
      </c>
      <c r="L21" s="45">
        <f t="shared" si="0"/>
        <v>11647268.909000002</v>
      </c>
    </row>
    <row r="22" spans="1:12" x14ac:dyDescent="0.25">
      <c r="A22" s="44">
        <v>2003</v>
      </c>
      <c r="B22" s="44">
        <v>6241916.7290000003</v>
      </c>
      <c r="C22" s="44">
        <v>919497.65300000005</v>
      </c>
      <c r="D22" s="44">
        <v>1391645.716</v>
      </c>
      <c r="E22" s="44">
        <v>1009697.96</v>
      </c>
      <c r="F22" s="44">
        <v>657706.821</v>
      </c>
      <c r="G22" s="44">
        <v>125433.23699999999</v>
      </c>
      <c r="H22" s="44">
        <v>1355192.87</v>
      </c>
      <c r="I22" s="44">
        <v>258436.736</v>
      </c>
      <c r="J22" s="44">
        <v>79170.448999999993</v>
      </c>
      <c r="K22" s="44">
        <v>253967.83199999999</v>
      </c>
      <c r="L22" s="44">
        <f t="shared" si="0"/>
        <v>12292666.003</v>
      </c>
    </row>
    <row r="23" spans="1:12" x14ac:dyDescent="0.25">
      <c r="A23" s="45">
        <v>2004</v>
      </c>
      <c r="B23" s="44">
        <v>7563743.4040000001</v>
      </c>
      <c r="C23" s="44">
        <v>1132407.2720000001</v>
      </c>
      <c r="D23" s="44">
        <v>1880081.497</v>
      </c>
      <c r="E23" s="44">
        <v>1355567.1</v>
      </c>
      <c r="F23" s="44">
        <v>819783.45400000003</v>
      </c>
      <c r="G23" s="44">
        <v>423874.41200000001</v>
      </c>
      <c r="H23" s="44">
        <v>1925233.9750000001</v>
      </c>
      <c r="I23" s="44">
        <v>414334.74300000002</v>
      </c>
      <c r="J23" s="44">
        <v>131868.625</v>
      </c>
      <c r="K23" s="44">
        <v>252790.74100000001</v>
      </c>
      <c r="L23" s="45">
        <f t="shared" si="0"/>
        <v>15899685.223000001</v>
      </c>
    </row>
    <row r="24" spans="1:12" x14ac:dyDescent="0.25">
      <c r="A24" s="45">
        <v>2005</v>
      </c>
      <c r="B24" s="44">
        <v>10230704.045</v>
      </c>
      <c r="C24" s="44">
        <v>1263856.1580000001</v>
      </c>
      <c r="D24" s="44">
        <v>2393519.5350000001</v>
      </c>
      <c r="E24" s="44">
        <v>1440301.7109999999</v>
      </c>
      <c r="F24" s="44">
        <v>999751.75600000005</v>
      </c>
      <c r="G24" s="44">
        <v>669492.88300000003</v>
      </c>
      <c r="H24" s="44">
        <v>2264328.4780000001</v>
      </c>
      <c r="I24" s="44">
        <v>482570.52100000001</v>
      </c>
      <c r="J24" s="44">
        <v>166356.696</v>
      </c>
      <c r="K24" s="44">
        <v>315273.299</v>
      </c>
      <c r="L24" s="45">
        <f t="shared" si="0"/>
        <v>20226155.081999999</v>
      </c>
    </row>
    <row r="25" spans="1:12" x14ac:dyDescent="0.25">
      <c r="A25" s="44">
        <v>2006</v>
      </c>
      <c r="B25" s="44">
        <v>11354360.601</v>
      </c>
      <c r="C25" s="44">
        <v>1441057.6410000001</v>
      </c>
      <c r="D25" s="44">
        <v>2939322.9920000001</v>
      </c>
      <c r="E25" s="44">
        <v>1553833.6240000001</v>
      </c>
      <c r="F25" s="44">
        <v>1191088.402</v>
      </c>
      <c r="G25" s="44">
        <v>774514.53399999999</v>
      </c>
      <c r="H25" s="44">
        <v>2818235.7510000002</v>
      </c>
      <c r="I25" s="44">
        <v>587006.18700000003</v>
      </c>
      <c r="J25" s="44">
        <v>215055.416</v>
      </c>
      <c r="K25" s="44">
        <v>360882.92099999997</v>
      </c>
      <c r="L25" s="44">
        <f t="shared" si="0"/>
        <v>23235358.069000002</v>
      </c>
    </row>
    <row r="26" spans="1:12" x14ac:dyDescent="0.25">
      <c r="A26" s="45">
        <v>2007</v>
      </c>
      <c r="B26" s="44">
        <v>13713080.598999999</v>
      </c>
      <c r="C26" s="44">
        <v>1657648.7509999999</v>
      </c>
      <c r="D26" s="44">
        <v>3208985.0819999999</v>
      </c>
      <c r="E26" s="44">
        <v>2391631.3309999998</v>
      </c>
      <c r="F26" s="44">
        <v>1512990.2709999999</v>
      </c>
      <c r="G26" s="44">
        <v>1174118.6470000001</v>
      </c>
      <c r="H26" s="44">
        <v>3727160.7429999998</v>
      </c>
      <c r="I26" s="44">
        <v>814576.77099999995</v>
      </c>
      <c r="J26" s="44">
        <v>270679.38</v>
      </c>
      <c r="K26" s="44">
        <v>404343.1</v>
      </c>
      <c r="L26" s="45">
        <f t="shared" si="0"/>
        <v>28875214.675000004</v>
      </c>
    </row>
    <row r="27" spans="1:12" x14ac:dyDescent="0.25">
      <c r="A27" s="44">
        <v>2008</v>
      </c>
      <c r="B27" s="44">
        <v>19713174.092999998</v>
      </c>
      <c r="C27" s="44">
        <v>1778244.4580000001</v>
      </c>
      <c r="D27" s="44">
        <v>4584246.1509999996</v>
      </c>
      <c r="E27" s="44">
        <v>2664302.9580000001</v>
      </c>
      <c r="F27" s="44">
        <v>1792060.6939999999</v>
      </c>
      <c r="G27" s="44">
        <v>557898.82299999997</v>
      </c>
      <c r="H27" s="44">
        <v>3378785.2579999999</v>
      </c>
      <c r="I27" s="44">
        <v>982261.91700000002</v>
      </c>
      <c r="J27" s="44">
        <v>334889.55499999999</v>
      </c>
      <c r="K27" s="44">
        <v>527549.35699999996</v>
      </c>
      <c r="L27" s="44">
        <f t="shared" si="0"/>
        <v>36313413.263999999</v>
      </c>
    </row>
    <row r="28" spans="1:12" x14ac:dyDescent="0.25">
      <c r="A28" s="45">
        <v>2009</v>
      </c>
      <c r="B28" s="44">
        <v>18557034.642999999</v>
      </c>
      <c r="C28" s="44">
        <v>1630813.4839999999</v>
      </c>
      <c r="D28" s="44">
        <v>3114089.0869999998</v>
      </c>
      <c r="E28" s="44">
        <v>1475439.5190000001</v>
      </c>
      <c r="F28" s="44">
        <v>1413997.47</v>
      </c>
      <c r="G28" s="44">
        <v>277928.196</v>
      </c>
      <c r="H28" s="44">
        <v>2848834.5049999999</v>
      </c>
      <c r="I28" s="44">
        <v>821226.04299999995</v>
      </c>
      <c r="J28" s="44">
        <v>349625.71299999999</v>
      </c>
      <c r="K28" s="44">
        <v>511652.04100000003</v>
      </c>
      <c r="L28" s="45">
        <f t="shared" si="0"/>
        <v>31000640.701000001</v>
      </c>
    </row>
    <row r="29" spans="1:12" x14ac:dyDescent="0.25">
      <c r="A29" s="44">
        <v>2010</v>
      </c>
      <c r="B29" s="44">
        <v>23801546.489999998</v>
      </c>
      <c r="C29" s="44">
        <v>1587890.39</v>
      </c>
      <c r="D29" s="44">
        <v>4501417.2510000002</v>
      </c>
      <c r="E29" s="44">
        <v>1263633.33</v>
      </c>
      <c r="F29" s="44">
        <v>1314975.8330000001</v>
      </c>
      <c r="G29" s="44">
        <v>342364.24200000003</v>
      </c>
      <c r="H29" s="44">
        <v>3282658.9589999998</v>
      </c>
      <c r="I29" s="44">
        <v>585894.31900000002</v>
      </c>
      <c r="J29" s="44">
        <v>219016.76</v>
      </c>
      <c r="K29" s="44">
        <v>585395.68500000006</v>
      </c>
      <c r="L29" s="44">
        <f t="shared" si="0"/>
        <v>37484793.258999996</v>
      </c>
    </row>
    <row r="30" spans="1:12" x14ac:dyDescent="0.25">
      <c r="A30" s="45">
        <v>2011</v>
      </c>
      <c r="B30" s="44">
        <v>36880833.365000002</v>
      </c>
      <c r="C30" s="44">
        <v>1989096.334</v>
      </c>
      <c r="D30" s="44">
        <v>6353521.477</v>
      </c>
      <c r="E30" s="44">
        <v>1361298.791</v>
      </c>
      <c r="F30" s="44">
        <v>1457914.11</v>
      </c>
      <c r="G30" s="44">
        <v>407624.82900000003</v>
      </c>
      <c r="H30" s="44">
        <v>3543549.5159999998</v>
      </c>
      <c r="I30" s="44">
        <v>704227.60400000005</v>
      </c>
      <c r="J30" s="44">
        <v>235939.50399999999</v>
      </c>
      <c r="K30" s="44">
        <v>937112.81</v>
      </c>
      <c r="L30" s="45">
        <f t="shared" si="0"/>
        <v>53871118.340000011</v>
      </c>
    </row>
    <row r="31" spans="1:12" x14ac:dyDescent="0.25">
      <c r="A31" s="44">
        <v>2012</v>
      </c>
      <c r="B31" s="44">
        <v>39612813.498999998</v>
      </c>
      <c r="C31" s="44">
        <v>1914930.4</v>
      </c>
      <c r="D31" s="44">
        <v>6422336.0489999996</v>
      </c>
      <c r="E31" s="44">
        <v>1374117.2439999999</v>
      </c>
      <c r="F31" s="44">
        <v>1508118.7279999999</v>
      </c>
      <c r="G31" s="44">
        <v>572194.26599999995</v>
      </c>
      <c r="H31" s="44">
        <v>3680275.122</v>
      </c>
      <c r="I31" s="44">
        <v>761006.13100000005</v>
      </c>
      <c r="J31" s="44">
        <v>292470.01299999998</v>
      </c>
      <c r="K31" s="44">
        <v>489406.86900000001</v>
      </c>
      <c r="L31" s="44">
        <f t="shared" si="0"/>
        <v>56627668.321000002</v>
      </c>
    </row>
    <row r="32" spans="1:12" x14ac:dyDescent="0.25">
      <c r="A32" s="45">
        <v>2013</v>
      </c>
      <c r="B32" s="44">
        <v>39855152.189000003</v>
      </c>
      <c r="C32" s="44">
        <v>1693701.909</v>
      </c>
      <c r="D32" s="44">
        <v>5987782.2180000003</v>
      </c>
      <c r="E32" s="44">
        <v>1226416.031</v>
      </c>
      <c r="F32" s="44">
        <v>1396586.29</v>
      </c>
      <c r="G32" s="44">
        <v>852681.61600000004</v>
      </c>
      <c r="H32" s="44">
        <v>3688058.307</v>
      </c>
      <c r="I32" s="44">
        <v>778548.43</v>
      </c>
      <c r="J32" s="44">
        <v>309591.41399999999</v>
      </c>
      <c r="K32" s="44">
        <v>555288.30099999998</v>
      </c>
      <c r="L32" s="45">
        <f t="shared" si="0"/>
        <v>56343806.704999998</v>
      </c>
    </row>
    <row r="33" spans="1:12" x14ac:dyDescent="0.25">
      <c r="A33" s="44">
        <v>2014</v>
      </c>
      <c r="B33" s="44">
        <v>38280708.718000002</v>
      </c>
      <c r="C33" s="44">
        <v>1979336.091</v>
      </c>
      <c r="D33" s="44">
        <v>4319866.4050000003</v>
      </c>
      <c r="E33" s="44">
        <v>1169928.5379999999</v>
      </c>
      <c r="F33" s="44">
        <v>1412913.648</v>
      </c>
      <c r="G33" s="44">
        <v>537887.11600000004</v>
      </c>
      <c r="H33" s="44">
        <v>3537282.8960000002</v>
      </c>
      <c r="I33" s="44">
        <v>769658.38600000006</v>
      </c>
      <c r="J33" s="44">
        <v>315473.06800000003</v>
      </c>
      <c r="K33" s="44">
        <v>576269.13399999996</v>
      </c>
      <c r="L33" s="44">
        <f t="shared" si="0"/>
        <v>52899324.000000007</v>
      </c>
    </row>
    <row r="34" spans="1:12" x14ac:dyDescent="0.25">
      <c r="A34" s="45">
        <v>2015</v>
      </c>
      <c r="B34" s="44">
        <v>22885265.664000001</v>
      </c>
      <c r="C34" s="44">
        <v>1599368.824</v>
      </c>
      <c r="D34" s="44">
        <v>2545100.977</v>
      </c>
      <c r="E34" s="44">
        <v>1047321.357</v>
      </c>
      <c r="F34" s="44">
        <v>1150763.906</v>
      </c>
      <c r="G34" s="44">
        <v>493176.80200000003</v>
      </c>
      <c r="H34" s="44">
        <v>3138960.5580000002</v>
      </c>
      <c r="I34" s="44">
        <v>694099.90500000003</v>
      </c>
      <c r="J34" s="44">
        <v>306106.82400000002</v>
      </c>
      <c r="K34" s="44">
        <v>592129.44700000004</v>
      </c>
      <c r="L34" s="45">
        <f t="shared" si="0"/>
        <v>34452294.264000006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activeCell="M6" sqref="M6"/>
    </sheetView>
  </sheetViews>
  <sheetFormatPr baseColWidth="10" defaultRowHeight="15" x14ac:dyDescent="0.25"/>
  <cols>
    <col min="3" max="3" width="17.7109375" customWidth="1"/>
    <col min="4" max="4" width="18.5703125" customWidth="1"/>
    <col min="5" max="5" width="20.42578125" customWidth="1"/>
    <col min="6" max="6" width="20.85546875" customWidth="1"/>
    <col min="7" max="7" width="21.140625" customWidth="1"/>
    <col min="8" max="8" width="19.140625" customWidth="1"/>
    <col min="9" max="9" width="21.42578125" customWidth="1"/>
    <col min="10" max="10" width="22" customWidth="1"/>
    <col min="11" max="11" width="17.28515625" customWidth="1"/>
  </cols>
  <sheetData>
    <row r="1" spans="1:22" ht="102.75" thickBot="1" x14ac:dyDescent="0.3">
      <c r="A1" s="28" t="s">
        <v>195</v>
      </c>
      <c r="B1" s="107" t="s">
        <v>128</v>
      </c>
      <c r="C1" s="107" t="s">
        <v>129</v>
      </c>
      <c r="D1" s="107" t="s">
        <v>130</v>
      </c>
      <c r="E1" s="107" t="s">
        <v>131</v>
      </c>
      <c r="F1" s="107" t="s">
        <v>132</v>
      </c>
      <c r="G1" s="107" t="s">
        <v>133</v>
      </c>
      <c r="H1" s="107" t="s">
        <v>134</v>
      </c>
      <c r="I1" s="107" t="s">
        <v>135</v>
      </c>
      <c r="J1" s="107" t="s">
        <v>136</v>
      </c>
      <c r="K1" s="107" t="s">
        <v>137</v>
      </c>
    </row>
    <row r="2" spans="1:22" x14ac:dyDescent="0.25">
      <c r="A2" s="44">
        <v>1995</v>
      </c>
      <c r="B2" s="44">
        <v>5730696.5099999998</v>
      </c>
      <c r="C2" s="44">
        <v>563858.11199999996</v>
      </c>
      <c r="D2" s="44">
        <v>974113.24699999997</v>
      </c>
      <c r="E2" s="44">
        <v>1021105.973</v>
      </c>
      <c r="F2" s="44">
        <v>370261.217</v>
      </c>
      <c r="G2" s="44">
        <v>81178.335999999996</v>
      </c>
      <c r="H2" s="44">
        <v>854133.99</v>
      </c>
      <c r="I2" s="44">
        <v>165228.84599999999</v>
      </c>
      <c r="J2" s="44">
        <v>47065.146000000001</v>
      </c>
      <c r="K2" s="44">
        <v>100177.364</v>
      </c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</row>
    <row r="3" spans="1:22" x14ac:dyDescent="0.25">
      <c r="A3" s="45">
        <v>1996</v>
      </c>
      <c r="B3" s="44">
        <v>6354850.2510000002</v>
      </c>
      <c r="C3" s="44">
        <v>513762.63699999999</v>
      </c>
      <c r="D3" s="44">
        <v>965384.67700000003</v>
      </c>
      <c r="E3" s="44">
        <v>875213.68099999998</v>
      </c>
      <c r="F3" s="44">
        <v>358368.23700000002</v>
      </c>
      <c r="G3" s="44">
        <v>107100.11500000001</v>
      </c>
      <c r="H3" s="44">
        <v>821203.32299999997</v>
      </c>
      <c r="I3" s="44">
        <v>170607.15599999999</v>
      </c>
      <c r="J3" s="44">
        <v>38846.326999999997</v>
      </c>
      <c r="K3" s="44">
        <v>132323.61300000001</v>
      </c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</row>
    <row r="4" spans="1:22" x14ac:dyDescent="0.25">
      <c r="A4" s="44">
        <v>1997</v>
      </c>
      <c r="B4" s="44">
        <v>7016173.5669999998</v>
      </c>
      <c r="C4" s="44">
        <v>617070.05200000003</v>
      </c>
      <c r="D4" s="44">
        <v>916965.05799999996</v>
      </c>
      <c r="E4" s="44">
        <v>859770.52</v>
      </c>
      <c r="F4" s="44">
        <v>418404.81</v>
      </c>
      <c r="G4" s="44">
        <v>192073.73699999999</v>
      </c>
      <c r="H4" s="44">
        <v>888720.82700000005</v>
      </c>
      <c r="I4" s="44">
        <v>219442.644</v>
      </c>
      <c r="J4" s="44">
        <v>56575.697</v>
      </c>
      <c r="K4" s="44">
        <v>182035.266</v>
      </c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</row>
    <row r="5" spans="1:22" x14ac:dyDescent="0.25">
      <c r="A5" s="45">
        <v>1998</v>
      </c>
      <c r="B5" s="44">
        <v>6440288.182</v>
      </c>
      <c r="C5" s="44">
        <v>704536.28399999999</v>
      </c>
      <c r="D5" s="44">
        <v>658176.16</v>
      </c>
      <c r="E5" s="44">
        <v>819012.16099999996</v>
      </c>
      <c r="F5" s="44">
        <v>462019.20899999997</v>
      </c>
      <c r="G5" s="44">
        <v>159679.16200000001</v>
      </c>
      <c r="H5" s="44">
        <v>936694.68099999998</v>
      </c>
      <c r="I5" s="44">
        <v>232588.20199999999</v>
      </c>
      <c r="J5" s="44">
        <v>63708.65</v>
      </c>
      <c r="K5" s="44">
        <v>205021.068</v>
      </c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</row>
    <row r="6" spans="1:22" x14ac:dyDescent="0.25">
      <c r="A6" s="44">
        <v>1999</v>
      </c>
      <c r="B6" s="44">
        <v>7109459.4709999999</v>
      </c>
      <c r="C6" s="44">
        <v>625199.69700000004</v>
      </c>
      <c r="D6" s="44">
        <v>923213.58700000006</v>
      </c>
      <c r="E6" s="44">
        <v>774294.90599999996</v>
      </c>
      <c r="F6" s="44">
        <v>461724.59899999999</v>
      </c>
      <c r="G6" s="44">
        <v>78336.091</v>
      </c>
      <c r="H6" s="44">
        <v>1095173.024</v>
      </c>
      <c r="I6" s="44">
        <v>179190.932</v>
      </c>
      <c r="J6" s="44">
        <v>62592.059000000001</v>
      </c>
      <c r="K6" s="44">
        <v>192434.66500000001</v>
      </c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</row>
    <row r="7" spans="1:22" x14ac:dyDescent="0.25">
      <c r="A7" s="45">
        <v>2000</v>
      </c>
      <c r="B7" s="44">
        <v>7548667.6710000001</v>
      </c>
      <c r="C7" s="44">
        <v>692952.71200000006</v>
      </c>
      <c r="D7" s="44">
        <v>1192243.338</v>
      </c>
      <c r="E7" s="44">
        <v>940918.01800000004</v>
      </c>
      <c r="F7" s="44">
        <v>544044.07799999998</v>
      </c>
      <c r="G7" s="44">
        <v>229294.701</v>
      </c>
      <c r="H7" s="44">
        <v>1289006.415</v>
      </c>
      <c r="I7" s="44">
        <v>243255.39300000001</v>
      </c>
      <c r="J7" s="44">
        <v>78264.091</v>
      </c>
      <c r="K7" s="44">
        <v>260563.149</v>
      </c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</row>
    <row r="8" spans="1:22" x14ac:dyDescent="0.25">
      <c r="A8" s="44">
        <v>2001</v>
      </c>
      <c r="B8" s="44">
        <v>6116000.0590000004</v>
      </c>
      <c r="C8" s="44">
        <v>785664.45299999998</v>
      </c>
      <c r="D8" s="44">
        <v>1124168.6710000001</v>
      </c>
      <c r="E8" s="44">
        <v>1000350.986</v>
      </c>
      <c r="F8" s="44">
        <v>669516.09</v>
      </c>
      <c r="G8" s="44">
        <v>439203.43099999998</v>
      </c>
      <c r="H8" s="44">
        <v>1297833.851</v>
      </c>
      <c r="I8" s="44">
        <v>312676.36700000003</v>
      </c>
      <c r="J8" s="44">
        <v>83326.104000000007</v>
      </c>
      <c r="K8" s="44">
        <v>308453.63400000002</v>
      </c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</row>
    <row r="9" spans="1:22" x14ac:dyDescent="0.25">
      <c r="A9" s="45">
        <v>2002</v>
      </c>
      <c r="B9" s="44">
        <v>5889405.0130000003</v>
      </c>
      <c r="C9" s="44">
        <v>825134.01</v>
      </c>
      <c r="D9" s="44">
        <v>1142414.9580000001</v>
      </c>
      <c r="E9" s="44">
        <v>862373.02099999995</v>
      </c>
      <c r="F9" s="44">
        <v>655408.67000000004</v>
      </c>
      <c r="G9" s="44">
        <v>344614.77799999999</v>
      </c>
      <c r="H9" s="44">
        <v>1315846.355</v>
      </c>
      <c r="I9" s="44">
        <v>263869.348</v>
      </c>
      <c r="J9" s="44">
        <v>88130.752999999997</v>
      </c>
      <c r="K9" s="44">
        <v>260072.003</v>
      </c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</row>
    <row r="10" spans="1:22" x14ac:dyDescent="0.25">
      <c r="A10" s="44">
        <v>2003</v>
      </c>
      <c r="B10" s="44">
        <v>6241916.7290000003</v>
      </c>
      <c r="C10" s="44">
        <v>919497.65300000005</v>
      </c>
      <c r="D10" s="44">
        <v>1391645.716</v>
      </c>
      <c r="E10" s="44">
        <v>1009697.96</v>
      </c>
      <c r="F10" s="44">
        <v>657706.821</v>
      </c>
      <c r="G10" s="44">
        <v>125433.23699999999</v>
      </c>
      <c r="H10" s="44">
        <v>1355192.87</v>
      </c>
      <c r="I10" s="44">
        <v>258436.736</v>
      </c>
      <c r="J10" s="44">
        <v>79170.448999999993</v>
      </c>
      <c r="K10" s="44">
        <v>253967.83199999999</v>
      </c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</row>
    <row r="11" spans="1:22" x14ac:dyDescent="0.25">
      <c r="A11" s="45">
        <v>2004</v>
      </c>
      <c r="B11" s="44">
        <v>7563743.4040000001</v>
      </c>
      <c r="C11" s="44">
        <v>1132407.2720000001</v>
      </c>
      <c r="D11" s="44">
        <v>1880081.497</v>
      </c>
      <c r="E11" s="44">
        <v>1355567.1</v>
      </c>
      <c r="F11" s="44">
        <v>819783.45400000003</v>
      </c>
      <c r="G11" s="44">
        <v>423874.41200000001</v>
      </c>
      <c r="H11" s="44">
        <v>1925233.9750000001</v>
      </c>
      <c r="I11" s="44">
        <v>414334.74300000002</v>
      </c>
      <c r="J11" s="44">
        <v>131868.625</v>
      </c>
      <c r="K11" s="44">
        <v>252790.74100000001</v>
      </c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</row>
    <row r="12" spans="1:22" x14ac:dyDescent="0.25">
      <c r="A12" s="45">
        <v>2005</v>
      </c>
      <c r="B12" s="44">
        <v>10230704.045</v>
      </c>
      <c r="C12" s="44">
        <v>1263856.1580000001</v>
      </c>
      <c r="D12" s="44">
        <v>2393519.5350000001</v>
      </c>
      <c r="E12" s="44">
        <v>1440301.7109999999</v>
      </c>
      <c r="F12" s="44">
        <v>999751.75600000005</v>
      </c>
      <c r="G12" s="44">
        <v>669492.88300000003</v>
      </c>
      <c r="H12" s="44">
        <v>2264328.4780000001</v>
      </c>
      <c r="I12" s="44">
        <v>482570.52100000001</v>
      </c>
      <c r="J12" s="44">
        <v>166356.696</v>
      </c>
      <c r="K12" s="44">
        <v>315273.299</v>
      </c>
    </row>
    <row r="13" spans="1:22" x14ac:dyDescent="0.25">
      <c r="A13" s="44">
        <v>2006</v>
      </c>
      <c r="B13" s="44">
        <v>11354360.601</v>
      </c>
      <c r="C13" s="44">
        <v>1441057.6410000001</v>
      </c>
      <c r="D13" s="44">
        <v>2939322.9920000001</v>
      </c>
      <c r="E13" s="44">
        <v>1553833.6240000001</v>
      </c>
      <c r="F13" s="44">
        <v>1191088.402</v>
      </c>
      <c r="G13" s="44">
        <v>774514.53399999999</v>
      </c>
      <c r="H13" s="44">
        <v>2818235.7510000002</v>
      </c>
      <c r="I13" s="44">
        <v>587006.18700000003</v>
      </c>
      <c r="J13" s="44">
        <v>215055.416</v>
      </c>
      <c r="K13" s="44">
        <v>360882.92099999997</v>
      </c>
    </row>
    <row r="14" spans="1:22" x14ac:dyDescent="0.25">
      <c r="A14" s="45">
        <v>2007</v>
      </c>
      <c r="B14" s="44">
        <v>13713080.598999999</v>
      </c>
      <c r="C14" s="44">
        <v>1657648.7509999999</v>
      </c>
      <c r="D14" s="44">
        <v>3208985.0819999999</v>
      </c>
      <c r="E14" s="44">
        <v>2391631.3309999998</v>
      </c>
      <c r="F14" s="44">
        <v>1512990.2709999999</v>
      </c>
      <c r="G14" s="44">
        <v>1174118.6470000001</v>
      </c>
      <c r="H14" s="44">
        <v>3727160.7429999998</v>
      </c>
      <c r="I14" s="44">
        <v>814576.77099999995</v>
      </c>
      <c r="J14" s="44">
        <v>270679.38</v>
      </c>
      <c r="K14" s="44">
        <v>404343.1</v>
      </c>
    </row>
    <row r="15" spans="1:22" x14ac:dyDescent="0.25">
      <c r="A15" s="44">
        <v>2008</v>
      </c>
      <c r="B15" s="44">
        <v>19713174.092999998</v>
      </c>
      <c r="C15" s="44">
        <v>1778244.4580000001</v>
      </c>
      <c r="D15" s="44">
        <v>4584246.1509999996</v>
      </c>
      <c r="E15" s="44">
        <v>2664302.9580000001</v>
      </c>
      <c r="F15" s="44">
        <v>1792060.6939999999</v>
      </c>
      <c r="G15" s="44">
        <v>557898.82299999997</v>
      </c>
      <c r="H15" s="44">
        <v>3378785.2579999999</v>
      </c>
      <c r="I15" s="44">
        <v>982261.91700000002</v>
      </c>
      <c r="J15" s="44">
        <v>334889.55499999999</v>
      </c>
      <c r="K15" s="44">
        <v>527549.35699999996</v>
      </c>
    </row>
    <row r="16" spans="1:22" x14ac:dyDescent="0.25">
      <c r="A16" s="45">
        <v>2009</v>
      </c>
      <c r="B16" s="44">
        <v>18557034.642999999</v>
      </c>
      <c r="C16" s="44">
        <v>1630813.4839999999</v>
      </c>
      <c r="D16" s="44">
        <v>3114089.0869999998</v>
      </c>
      <c r="E16" s="44">
        <v>1475439.5190000001</v>
      </c>
      <c r="F16" s="44">
        <v>1413997.47</v>
      </c>
      <c r="G16" s="44">
        <v>277928.196</v>
      </c>
      <c r="H16" s="44">
        <v>2848834.5049999999</v>
      </c>
      <c r="I16" s="44">
        <v>821226.04299999995</v>
      </c>
      <c r="J16" s="44">
        <v>349625.71299999999</v>
      </c>
      <c r="K16" s="44">
        <v>511652.04100000003</v>
      </c>
    </row>
    <row r="17" spans="1:11" x14ac:dyDescent="0.25">
      <c r="A17" s="44">
        <v>2010</v>
      </c>
      <c r="B17" s="44">
        <v>23801546.489999998</v>
      </c>
      <c r="C17" s="44">
        <v>1587890.39</v>
      </c>
      <c r="D17" s="44">
        <v>4501417.2510000002</v>
      </c>
      <c r="E17" s="44">
        <v>1263633.33</v>
      </c>
      <c r="F17" s="44">
        <v>1314975.8330000001</v>
      </c>
      <c r="G17" s="44">
        <v>342364.24200000003</v>
      </c>
      <c r="H17" s="44">
        <v>3282658.9589999998</v>
      </c>
      <c r="I17" s="44">
        <v>585894.31900000002</v>
      </c>
      <c r="J17" s="44">
        <v>219016.76</v>
      </c>
      <c r="K17" s="44">
        <v>585395.68500000006</v>
      </c>
    </row>
    <row r="18" spans="1:11" x14ac:dyDescent="0.25">
      <c r="A18" s="45">
        <v>2011</v>
      </c>
      <c r="B18" s="44">
        <v>36880833.365000002</v>
      </c>
      <c r="C18" s="44">
        <v>1989096.334</v>
      </c>
      <c r="D18" s="44">
        <v>6353521.477</v>
      </c>
      <c r="E18" s="44">
        <v>1361298.791</v>
      </c>
      <c r="F18" s="44">
        <v>1457914.11</v>
      </c>
      <c r="G18" s="44">
        <v>407624.82900000003</v>
      </c>
      <c r="H18" s="44">
        <v>3543549.5159999998</v>
      </c>
      <c r="I18" s="44">
        <v>704227.60400000005</v>
      </c>
      <c r="J18" s="44">
        <v>235939.50399999999</v>
      </c>
      <c r="K18" s="44">
        <v>937112.81</v>
      </c>
    </row>
    <row r="19" spans="1:11" x14ac:dyDescent="0.25">
      <c r="A19" s="44">
        <v>2012</v>
      </c>
      <c r="B19" s="44">
        <v>39612813.498999998</v>
      </c>
      <c r="C19" s="44">
        <v>1914930.4</v>
      </c>
      <c r="D19" s="44">
        <v>6422336.0489999996</v>
      </c>
      <c r="E19" s="44">
        <v>1374117.2439999999</v>
      </c>
      <c r="F19" s="44">
        <v>1508118.7279999999</v>
      </c>
      <c r="G19" s="44">
        <v>572194.26599999995</v>
      </c>
      <c r="H19" s="44">
        <v>3680275.122</v>
      </c>
      <c r="I19" s="44">
        <v>761006.13100000005</v>
      </c>
      <c r="J19" s="44">
        <v>292470.01299999998</v>
      </c>
      <c r="K19" s="44">
        <v>489406.86900000001</v>
      </c>
    </row>
    <row r="20" spans="1:11" x14ac:dyDescent="0.25">
      <c r="A20" s="45">
        <v>2013</v>
      </c>
      <c r="B20" s="44">
        <v>39855152.189000003</v>
      </c>
      <c r="C20" s="44">
        <v>1693701.909</v>
      </c>
      <c r="D20" s="44">
        <v>5987782.2180000003</v>
      </c>
      <c r="E20" s="44">
        <v>1226416.031</v>
      </c>
      <c r="F20" s="44">
        <v>1396586.29</v>
      </c>
      <c r="G20" s="44">
        <v>852681.61600000004</v>
      </c>
      <c r="H20" s="44">
        <v>3688058.307</v>
      </c>
      <c r="I20" s="44">
        <v>778548.43</v>
      </c>
      <c r="J20" s="44">
        <v>309591.41399999999</v>
      </c>
      <c r="K20" s="44">
        <v>555288.30099999998</v>
      </c>
    </row>
    <row r="21" spans="1:11" x14ac:dyDescent="0.25">
      <c r="A21" s="44">
        <v>2014</v>
      </c>
      <c r="B21" s="44">
        <v>38280708.718000002</v>
      </c>
      <c r="C21" s="44">
        <v>1979336.091</v>
      </c>
      <c r="D21" s="44">
        <v>4319866.4050000003</v>
      </c>
      <c r="E21" s="44">
        <v>1169928.5379999999</v>
      </c>
      <c r="F21" s="44">
        <v>1412913.648</v>
      </c>
      <c r="G21" s="44">
        <v>537887.11600000004</v>
      </c>
      <c r="H21" s="44">
        <v>3537282.8960000002</v>
      </c>
      <c r="I21" s="44">
        <v>769658.38600000006</v>
      </c>
      <c r="J21" s="44">
        <v>315473.06800000003</v>
      </c>
      <c r="K21" s="44">
        <v>576269.13399999996</v>
      </c>
    </row>
    <row r="22" spans="1:11" x14ac:dyDescent="0.25">
      <c r="A22" s="45">
        <v>2015</v>
      </c>
      <c r="B22" s="44">
        <v>22885265.664000001</v>
      </c>
      <c r="C22" s="44">
        <v>1599368.824</v>
      </c>
      <c r="D22" s="44">
        <v>2545100.977</v>
      </c>
      <c r="E22" s="44">
        <v>1047321.357</v>
      </c>
      <c r="F22" s="44">
        <v>1150763.906</v>
      </c>
      <c r="G22" s="44">
        <v>493176.80200000003</v>
      </c>
      <c r="H22" s="44">
        <v>3138960.5580000002</v>
      </c>
      <c r="I22" s="44">
        <v>694099.90500000003</v>
      </c>
      <c r="J22" s="44">
        <v>306106.82400000002</v>
      </c>
      <c r="K22" s="44">
        <v>592129.44700000004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K22" sqref="K22"/>
    </sheetView>
  </sheetViews>
  <sheetFormatPr baseColWidth="10" defaultRowHeight="15" x14ac:dyDescent="0.25"/>
  <cols>
    <col min="2" max="2" width="13.42578125" customWidth="1"/>
    <col min="7" max="7" width="13" customWidth="1"/>
  </cols>
  <sheetData>
    <row r="1" spans="1:11" ht="60.75" thickBot="1" x14ac:dyDescent="0.3">
      <c r="A1" s="28" t="s">
        <v>0</v>
      </c>
      <c r="B1" s="71" t="s">
        <v>62</v>
      </c>
      <c r="C1" s="71" t="s">
        <v>63</v>
      </c>
      <c r="D1" s="71" t="s">
        <v>64</v>
      </c>
      <c r="E1" s="70" t="s">
        <v>65</v>
      </c>
      <c r="F1" s="71" t="s">
        <v>66</v>
      </c>
      <c r="G1" s="71" t="s">
        <v>67</v>
      </c>
      <c r="H1" s="71" t="s">
        <v>68</v>
      </c>
      <c r="I1" s="71" t="s">
        <v>69</v>
      </c>
      <c r="J1" s="71" t="s">
        <v>70</v>
      </c>
      <c r="K1" s="71" t="s">
        <v>71</v>
      </c>
    </row>
    <row r="2" spans="1:11" x14ac:dyDescent="0.25">
      <c r="A2" s="44">
        <v>1995</v>
      </c>
      <c r="B2" s="44">
        <f>Data!B37</f>
        <v>138225.75899999999</v>
      </c>
      <c r="C2" s="44">
        <f>Data!C37</f>
        <v>2358.1790000000001</v>
      </c>
      <c r="D2" s="44">
        <f>Data!D37</f>
        <v>13597.804</v>
      </c>
      <c r="E2" s="44">
        <f>Data!E37</f>
        <v>4680.8220000000001</v>
      </c>
      <c r="F2" s="44">
        <f>Data!F37</f>
        <v>556.36199999999997</v>
      </c>
      <c r="G2" s="44">
        <f>Data!G37</f>
        <v>138.47300000000001</v>
      </c>
      <c r="H2" s="44">
        <f>Data!H37</f>
        <v>1475.2929999999999</v>
      </c>
      <c r="I2" s="44">
        <f>Data!I37</f>
        <v>1672.223</v>
      </c>
      <c r="J2" s="44">
        <f>Data!J37</f>
        <v>757.67499999999995</v>
      </c>
      <c r="K2" s="44" t="str">
        <f>Data!K37</f>
        <v>..</v>
      </c>
    </row>
    <row r="3" spans="1:11" x14ac:dyDescent="0.25">
      <c r="A3" s="45">
        <v>1996</v>
      </c>
      <c r="B3" s="44">
        <f>Data!B38</f>
        <v>85415.024999999994</v>
      </c>
      <c r="C3" s="44">
        <f>Data!C38</f>
        <v>15290.669</v>
      </c>
      <c r="D3" s="44">
        <f>Data!D38</f>
        <v>326.166</v>
      </c>
      <c r="E3" s="44">
        <f>Data!E38</f>
        <v>4122.2920000000004</v>
      </c>
      <c r="F3" s="44">
        <f>Data!F38</f>
        <v>732.346</v>
      </c>
      <c r="G3" s="44">
        <f>Data!G38</f>
        <v>25.736000000000001</v>
      </c>
      <c r="H3" s="44">
        <f>Data!H38</f>
        <v>1702.116</v>
      </c>
      <c r="I3" s="44">
        <f>Data!I38</f>
        <v>1092.423</v>
      </c>
      <c r="J3" s="44">
        <f>Data!J38</f>
        <v>593.245</v>
      </c>
      <c r="K3" s="44" t="str">
        <f>Data!K38</f>
        <v>..</v>
      </c>
    </row>
    <row r="4" spans="1:11" x14ac:dyDescent="0.25">
      <c r="A4" s="44">
        <v>1997</v>
      </c>
      <c r="B4" s="44">
        <f>Data!B39</f>
        <v>126863.591</v>
      </c>
      <c r="C4" s="44">
        <f>Data!C39</f>
        <v>5536.67</v>
      </c>
      <c r="D4" s="44">
        <f>Data!D39</f>
        <v>1274.5219999999999</v>
      </c>
      <c r="E4" s="44">
        <f>Data!E39</f>
        <v>4386.0129999999999</v>
      </c>
      <c r="F4" s="44">
        <f>Data!F39</f>
        <v>537.61599999999999</v>
      </c>
      <c r="G4" s="44">
        <f>Data!G39</f>
        <v>22.826000000000001</v>
      </c>
      <c r="H4" s="44">
        <f>Data!H39</f>
        <v>3785.7840000000001</v>
      </c>
      <c r="I4" s="44">
        <f>Data!I39</f>
        <v>1031.0709999999999</v>
      </c>
      <c r="J4" s="44">
        <f>Data!J39</f>
        <v>8.8840000000000003</v>
      </c>
      <c r="K4" s="44" t="str">
        <f>Data!K39</f>
        <v>..</v>
      </c>
    </row>
    <row r="5" spans="1:11" x14ac:dyDescent="0.25">
      <c r="A5" s="45">
        <v>1998</v>
      </c>
      <c r="B5" s="44">
        <f>Data!B40</f>
        <v>120004.02800000001</v>
      </c>
      <c r="C5" s="44">
        <f>Data!C40</f>
        <v>5196.3090000000002</v>
      </c>
      <c r="D5" s="44">
        <f>Data!D40</f>
        <v>4854.1589999999997</v>
      </c>
      <c r="E5" s="44">
        <f>Data!E40</f>
        <v>4921.0889999999999</v>
      </c>
      <c r="F5" s="44">
        <f>Data!F40</f>
        <v>1586.8889999999999</v>
      </c>
      <c r="G5" s="44" t="str">
        <f>Data!G40</f>
        <v>..</v>
      </c>
      <c r="H5" s="44">
        <f>Data!H40</f>
        <v>3033.9670000000001</v>
      </c>
      <c r="I5" s="44">
        <f>Data!I40</f>
        <v>1077.8140000000001</v>
      </c>
      <c r="J5" s="44">
        <f>Data!J40</f>
        <v>37.323</v>
      </c>
      <c r="K5" s="44">
        <f>Data!K40</f>
        <v>6.5</v>
      </c>
    </row>
    <row r="6" spans="1:11" x14ac:dyDescent="0.25">
      <c r="A6" s="44">
        <v>1999</v>
      </c>
      <c r="B6" s="44">
        <f>Data!B41</f>
        <v>108924.518</v>
      </c>
      <c r="C6" s="44">
        <f>Data!C41</f>
        <v>668.70600000000002</v>
      </c>
      <c r="D6" s="44">
        <f>Data!D41</f>
        <v>1074.779</v>
      </c>
      <c r="E6" s="44">
        <f>Data!E41</f>
        <v>3778.4940000000001</v>
      </c>
      <c r="F6" s="44">
        <f>Data!F41</f>
        <v>1096.847</v>
      </c>
      <c r="G6" s="44">
        <f>Data!G41</f>
        <v>305.41500000000002</v>
      </c>
      <c r="H6" s="44">
        <f>Data!H41</f>
        <v>3217.942</v>
      </c>
      <c r="I6" s="44">
        <f>Data!I41</f>
        <v>875.42600000000004</v>
      </c>
      <c r="J6" s="44">
        <f>Data!J41</f>
        <v>152.07499999999999</v>
      </c>
      <c r="K6" s="44">
        <f>Data!K41</f>
        <v>15.08</v>
      </c>
    </row>
    <row r="7" spans="1:11" x14ac:dyDescent="0.25">
      <c r="A7" s="45">
        <v>2000</v>
      </c>
      <c r="B7" s="44">
        <f>Data!B42</f>
        <v>113814.62300000001</v>
      </c>
      <c r="C7" s="44">
        <f>Data!C42</f>
        <v>17605.327000000001</v>
      </c>
      <c r="D7" s="44">
        <f>Data!D42</f>
        <v>2471.7530000000002</v>
      </c>
      <c r="E7" s="44">
        <f>Data!E42</f>
        <v>5711.1009999999997</v>
      </c>
      <c r="F7" s="44">
        <f>Data!F42</f>
        <v>1193.885</v>
      </c>
      <c r="G7" s="44">
        <f>Data!G42</f>
        <v>5</v>
      </c>
      <c r="H7" s="44">
        <f>Data!H42</f>
        <v>5354.585</v>
      </c>
      <c r="I7" s="44">
        <f>Data!I42</f>
        <v>2339.6970000000001</v>
      </c>
      <c r="J7" s="44">
        <f>Data!J42</f>
        <v>108.828</v>
      </c>
      <c r="K7" s="44">
        <f>Data!K42</f>
        <v>775.15</v>
      </c>
    </row>
    <row r="8" spans="1:11" x14ac:dyDescent="0.25">
      <c r="A8" s="44">
        <v>2001</v>
      </c>
      <c r="B8" s="44">
        <f>Data!B43</f>
        <v>122620.16499999999</v>
      </c>
      <c r="C8" s="44">
        <f>Data!C43</f>
        <v>3064.924</v>
      </c>
      <c r="D8" s="44">
        <f>Data!D43</f>
        <v>2053.9859999999999</v>
      </c>
      <c r="E8" s="44">
        <f>Data!E43</f>
        <v>7512.2740000000003</v>
      </c>
      <c r="F8" s="44">
        <f>Data!F43</f>
        <v>2154.9639999999999</v>
      </c>
      <c r="G8" s="44">
        <f>Data!G43</f>
        <v>31.073</v>
      </c>
      <c r="H8" s="44">
        <f>Data!H43</f>
        <v>3636.3420000000001</v>
      </c>
      <c r="I8" s="44">
        <f>Data!I43</f>
        <v>1136.491</v>
      </c>
      <c r="J8" s="44">
        <f>Data!J43</f>
        <v>42.970999999999997</v>
      </c>
      <c r="K8" s="44">
        <f>Data!K43</f>
        <v>11.916</v>
      </c>
    </row>
    <row r="9" spans="1:11" x14ac:dyDescent="0.25">
      <c r="A9" s="45">
        <v>2002</v>
      </c>
      <c r="B9" s="44">
        <f>Data!B44</f>
        <v>139999.772</v>
      </c>
      <c r="C9" s="44">
        <f>Data!C44</f>
        <v>4487.0519999999997</v>
      </c>
      <c r="D9" s="44">
        <f>Data!D44</f>
        <v>3820.9009999999998</v>
      </c>
      <c r="E9" s="44">
        <f>Data!E44</f>
        <v>8014.8789999999999</v>
      </c>
      <c r="F9" s="44">
        <f>Data!F44</f>
        <v>1908.884</v>
      </c>
      <c r="G9" s="44">
        <f>Data!G44</f>
        <v>57.89</v>
      </c>
      <c r="H9" s="44">
        <f>Data!H44</f>
        <v>3186.9209999999998</v>
      </c>
      <c r="I9" s="44">
        <f>Data!I44</f>
        <v>1812.71</v>
      </c>
      <c r="J9" s="44">
        <f>Data!J44</f>
        <v>584.70899999999995</v>
      </c>
      <c r="K9" s="44">
        <f>Data!K44</f>
        <v>175.887</v>
      </c>
    </row>
    <row r="10" spans="1:11" x14ac:dyDescent="0.25">
      <c r="A10" s="44">
        <v>2003</v>
      </c>
      <c r="B10" s="44">
        <f>Data!B45</f>
        <v>133900.875</v>
      </c>
      <c r="C10" s="44">
        <f>Data!C45</f>
        <v>19788.723000000002</v>
      </c>
      <c r="D10" s="44">
        <f>Data!D45</f>
        <v>3166.5329999999999</v>
      </c>
      <c r="E10" s="44">
        <f>Data!E45</f>
        <v>8098.0749999999998</v>
      </c>
      <c r="F10" s="44">
        <f>Data!F45</f>
        <v>2811.7620000000002</v>
      </c>
      <c r="G10" s="44">
        <f>Data!G45</f>
        <v>118.14</v>
      </c>
      <c r="H10" s="44">
        <f>Data!H45</f>
        <v>4786.1270000000004</v>
      </c>
      <c r="I10" s="44">
        <f>Data!I45</f>
        <v>2216.67</v>
      </c>
      <c r="J10" s="44">
        <f>Data!J45</f>
        <v>1188.6600000000001</v>
      </c>
      <c r="K10" s="44">
        <f>Data!K45</f>
        <v>405.98200000000003</v>
      </c>
    </row>
    <row r="11" spans="1:11" x14ac:dyDescent="0.25">
      <c r="A11" s="45">
        <v>2004</v>
      </c>
      <c r="B11" s="44">
        <f>Data!B46</f>
        <v>121225.049</v>
      </c>
      <c r="C11" s="44">
        <f>Data!C46</f>
        <v>9137.0130000000008</v>
      </c>
      <c r="D11" s="44">
        <f>Data!D46</f>
        <v>2766.0450000000001</v>
      </c>
      <c r="E11" s="44">
        <f>Data!E46</f>
        <v>9867.768</v>
      </c>
      <c r="F11" s="44">
        <f>Data!F46</f>
        <v>3373.645</v>
      </c>
      <c r="G11" s="44">
        <f>Data!G46</f>
        <v>43.838999999999999</v>
      </c>
      <c r="H11" s="44">
        <f>Data!H46</f>
        <v>2349.5680000000002</v>
      </c>
      <c r="I11" s="44">
        <f>Data!I46</f>
        <v>4082.6990000000001</v>
      </c>
      <c r="J11" s="44">
        <f>Data!J46</f>
        <v>1165.6210000000001</v>
      </c>
      <c r="K11" s="44">
        <f>Data!K46</f>
        <v>1657.9580000000001</v>
      </c>
    </row>
    <row r="12" spans="1:11" x14ac:dyDescent="0.25">
      <c r="A12" s="44">
        <v>2005</v>
      </c>
      <c r="B12" s="44">
        <f>Data!B47</f>
        <v>223642.12100000001</v>
      </c>
      <c r="C12" s="44">
        <f>Data!C47</f>
        <v>8662.0779999999995</v>
      </c>
      <c r="D12" s="44">
        <f>Data!D47</f>
        <v>40472.629999999997</v>
      </c>
      <c r="E12" s="44">
        <f>Data!E47</f>
        <v>10787.387000000001</v>
      </c>
      <c r="F12" s="44">
        <f>Data!F47</f>
        <v>3603.9430000000002</v>
      </c>
      <c r="G12" s="44">
        <f>Data!G47</f>
        <v>99.183999999999997</v>
      </c>
      <c r="H12" s="44">
        <f>Data!H47</f>
        <v>3462.61</v>
      </c>
      <c r="I12" s="44">
        <f>Data!I47</f>
        <v>4882.4759999999997</v>
      </c>
      <c r="J12" s="44">
        <f>Data!J47</f>
        <v>913.94500000000005</v>
      </c>
      <c r="K12" s="44">
        <f>Data!K47</f>
        <v>1183.6300000000001</v>
      </c>
    </row>
    <row r="13" spans="1:11" x14ac:dyDescent="0.25">
      <c r="A13" s="45">
        <v>2006</v>
      </c>
      <c r="B13" s="44">
        <f>Data!B48</f>
        <v>201604.88399999999</v>
      </c>
      <c r="C13" s="44">
        <f>Data!C48</f>
        <v>26957.163</v>
      </c>
      <c r="D13" s="44">
        <f>Data!D48</f>
        <v>19333.048999999999</v>
      </c>
      <c r="E13" s="44">
        <f>Data!E48</f>
        <v>9169.4079999999994</v>
      </c>
      <c r="F13" s="44">
        <f>Data!F48</f>
        <v>2790.4609999999998</v>
      </c>
      <c r="G13" s="44">
        <f>Data!G48</f>
        <v>127.009</v>
      </c>
      <c r="H13" s="44">
        <f>Data!H48</f>
        <v>4842.7389999999996</v>
      </c>
      <c r="I13" s="44">
        <f>Data!I48</f>
        <v>5873.5709999999999</v>
      </c>
      <c r="J13" s="44">
        <f>Data!J48</f>
        <v>661.91499999999996</v>
      </c>
      <c r="K13" s="44">
        <f>Data!K48</f>
        <v>3472.1419999999998</v>
      </c>
    </row>
    <row r="14" spans="1:11" x14ac:dyDescent="0.25">
      <c r="A14" s="44">
        <v>2007</v>
      </c>
      <c r="B14" s="44">
        <f>Data!B49</f>
        <v>203838.53899999999</v>
      </c>
      <c r="C14" s="44">
        <f>Data!C49</f>
        <v>15495.832</v>
      </c>
      <c r="D14" s="44">
        <f>Data!D49</f>
        <v>23355.072</v>
      </c>
      <c r="E14" s="44">
        <f>Data!E49</f>
        <v>9096.4259999999995</v>
      </c>
      <c r="F14" s="44">
        <f>Data!F49</f>
        <v>1753.239</v>
      </c>
      <c r="G14" s="44">
        <f>Data!G49</f>
        <v>39.838000000000001</v>
      </c>
      <c r="H14" s="44">
        <f>Data!H49</f>
        <v>4369.1220000000003</v>
      </c>
      <c r="I14" s="44">
        <f>Data!I49</f>
        <v>4765.1090000000004</v>
      </c>
      <c r="J14" s="44">
        <f>Data!J49</f>
        <v>636.30600000000004</v>
      </c>
      <c r="K14" s="44">
        <f>Data!K49</f>
        <v>2543.3739999999998</v>
      </c>
    </row>
    <row r="15" spans="1:11" x14ac:dyDescent="0.25">
      <c r="A15" s="45">
        <v>2008</v>
      </c>
      <c r="B15" s="44">
        <f>Data!B50</f>
        <v>285060.304</v>
      </c>
      <c r="C15" s="44">
        <f>Data!C50</f>
        <v>4538.6940000000004</v>
      </c>
      <c r="D15" s="44">
        <f>Data!D50</f>
        <v>13151.753000000001</v>
      </c>
      <c r="E15" s="44">
        <f>Data!E50</f>
        <v>7459.3090000000002</v>
      </c>
      <c r="F15" s="44">
        <f>Data!F50</f>
        <v>2100.1179999999999</v>
      </c>
      <c r="G15" s="44">
        <f>Data!G50</f>
        <v>65.822999999999993</v>
      </c>
      <c r="H15" s="44">
        <f>Data!H50</f>
        <v>6370.3559999999998</v>
      </c>
      <c r="I15" s="44">
        <f>Data!I50</f>
        <v>5352.5020000000004</v>
      </c>
      <c r="J15" s="44">
        <f>Data!J50</f>
        <v>326.99900000000002</v>
      </c>
      <c r="K15" s="44">
        <f>Data!K50</f>
        <v>1697.28</v>
      </c>
    </row>
    <row r="16" spans="1:11" x14ac:dyDescent="0.25">
      <c r="A16" s="44">
        <v>2009</v>
      </c>
      <c r="B16" s="44">
        <f>Data!B51</f>
        <v>320117.47100000002</v>
      </c>
      <c r="C16" s="44">
        <f>Data!C51</f>
        <v>23512.376</v>
      </c>
      <c r="D16" s="44">
        <f>Data!D51</f>
        <v>10230.421</v>
      </c>
      <c r="E16" s="44">
        <f>Data!E51</f>
        <v>5896.8149999999996</v>
      </c>
      <c r="F16" s="44">
        <f>Data!F51</f>
        <v>3821.5880000000002</v>
      </c>
      <c r="G16" s="44">
        <f>Data!G51</f>
        <v>64.28</v>
      </c>
      <c r="H16" s="44">
        <f>Data!H51</f>
        <v>8189.8770000000004</v>
      </c>
      <c r="I16" s="44">
        <f>Data!I51</f>
        <v>5394.08</v>
      </c>
      <c r="J16" s="44">
        <f>Data!J51</f>
        <v>543.89499999999998</v>
      </c>
      <c r="K16" s="44">
        <f>Data!K51</f>
        <v>7579.2250000000004</v>
      </c>
    </row>
    <row r="17" spans="1:11" x14ac:dyDescent="0.25">
      <c r="A17" s="45">
        <v>2010</v>
      </c>
      <c r="B17" s="44">
        <f>Data!B52</f>
        <v>460494.897</v>
      </c>
      <c r="C17" s="44">
        <f>Data!C52</f>
        <v>16530.881000000001</v>
      </c>
      <c r="D17" s="44">
        <f>Data!D52</f>
        <v>22935.698</v>
      </c>
      <c r="E17" s="44">
        <f>Data!E52</f>
        <v>6648.366</v>
      </c>
      <c r="F17" s="44">
        <f>Data!F52</f>
        <v>4744.9129999999996</v>
      </c>
      <c r="G17" s="44">
        <f>Data!G52</f>
        <v>16.800999999999998</v>
      </c>
      <c r="H17" s="44">
        <f>Data!H52</f>
        <v>6118.2539999999999</v>
      </c>
      <c r="I17" s="44">
        <f>Data!I52</f>
        <v>3773.7040000000002</v>
      </c>
      <c r="J17" s="44">
        <f>Data!J52</f>
        <v>7637.85</v>
      </c>
      <c r="K17" s="44">
        <f>Data!K52</f>
        <v>2969.4949999999999</v>
      </c>
    </row>
    <row r="18" spans="1:11" x14ac:dyDescent="0.25">
      <c r="A18" s="44">
        <v>2011</v>
      </c>
      <c r="B18" s="44">
        <f>Data!B53</f>
        <v>512881.13900000002</v>
      </c>
      <c r="C18" s="44">
        <f>Data!C53</f>
        <v>40345.775000000001</v>
      </c>
      <c r="D18" s="44">
        <f>Data!D53</f>
        <v>34778.953000000001</v>
      </c>
      <c r="E18" s="44">
        <f>Data!E53</f>
        <v>7011.3670000000002</v>
      </c>
      <c r="F18" s="44">
        <f>Data!F53</f>
        <v>5756.7150000000001</v>
      </c>
      <c r="G18" s="44">
        <f>Data!G53</f>
        <v>24.05</v>
      </c>
      <c r="H18" s="44">
        <f>Data!H53</f>
        <v>5117.3140000000003</v>
      </c>
      <c r="I18" s="44">
        <f>Data!I53</f>
        <v>4107.6120000000001</v>
      </c>
      <c r="J18" s="44">
        <f>Data!J53</f>
        <v>589.03800000000001</v>
      </c>
      <c r="K18" s="44">
        <f>Data!K53</f>
        <v>3565.8119999999999</v>
      </c>
    </row>
    <row r="19" spans="1:11" x14ac:dyDescent="0.25">
      <c r="A19" s="45">
        <v>2012</v>
      </c>
      <c r="B19" s="44">
        <f>Data!B54</f>
        <v>390624.11700000003</v>
      </c>
      <c r="C19" s="44">
        <f>Data!C54</f>
        <v>16355.771000000001</v>
      </c>
      <c r="D19" s="44">
        <f>Data!D54</f>
        <v>27694.620999999999</v>
      </c>
      <c r="E19" s="44">
        <f>Data!E54</f>
        <v>10133.678</v>
      </c>
      <c r="F19" s="44">
        <f>Data!F54</f>
        <v>5354.4359999999997</v>
      </c>
      <c r="G19" s="44">
        <f>Data!G54</f>
        <v>93.474999999999994</v>
      </c>
      <c r="H19" s="44">
        <f>Data!H54</f>
        <v>5855.33</v>
      </c>
      <c r="I19" s="44">
        <f>Data!I54</f>
        <v>4324.1779999999999</v>
      </c>
      <c r="J19" s="44">
        <f>Data!J54</f>
        <v>869.44</v>
      </c>
      <c r="K19" s="44">
        <f>Data!K54</f>
        <v>4979.91</v>
      </c>
    </row>
    <row r="20" spans="1:11" x14ac:dyDescent="0.25">
      <c r="A20" s="44">
        <v>2013</v>
      </c>
      <c r="B20" s="44">
        <f>Data!B55</f>
        <v>319148.24900000001</v>
      </c>
      <c r="C20" s="44">
        <f>Data!C55</f>
        <v>22453.870999999999</v>
      </c>
      <c r="D20" s="44">
        <f>Data!D55</f>
        <v>13669.82</v>
      </c>
      <c r="E20" s="44">
        <f>Data!E55</f>
        <v>10581.567999999999</v>
      </c>
      <c r="F20" s="44">
        <f>Data!F55</f>
        <v>5818.3320000000003</v>
      </c>
      <c r="G20" s="44" t="str">
        <f>Data!G55</f>
        <v>..</v>
      </c>
      <c r="H20" s="44">
        <f>Data!H55</f>
        <v>8566.9279999999999</v>
      </c>
      <c r="I20" s="44">
        <f>Data!I55</f>
        <v>3543.1779999999999</v>
      </c>
      <c r="J20" s="44">
        <f>Data!J55</f>
        <v>1918.066</v>
      </c>
      <c r="K20" s="44">
        <f>Data!K55</f>
        <v>4176.4430000000002</v>
      </c>
    </row>
    <row r="21" spans="1:11" x14ac:dyDescent="0.25">
      <c r="A21" s="45">
        <v>2014</v>
      </c>
      <c r="B21" s="44">
        <f>Data!B56</f>
        <v>586318.92700000003</v>
      </c>
      <c r="C21" s="44">
        <f>Data!C56</f>
        <v>9014.9860000000008</v>
      </c>
      <c r="D21" s="44">
        <f>Data!D56</f>
        <v>34407.521999999997</v>
      </c>
      <c r="E21" s="44">
        <f>Data!E56</f>
        <v>8328.5740000000005</v>
      </c>
      <c r="F21" s="44">
        <f>Data!F56</f>
        <v>5475.991</v>
      </c>
      <c r="G21" s="44">
        <f>Data!G56</f>
        <v>57.825000000000003</v>
      </c>
      <c r="H21" s="44">
        <f>Data!H56</f>
        <v>7071.107</v>
      </c>
      <c r="I21" s="44">
        <f>Data!I56</f>
        <v>4996.768</v>
      </c>
      <c r="J21" s="44">
        <f>Data!J56</f>
        <v>1355.67</v>
      </c>
      <c r="K21" s="44">
        <f>Data!K56</f>
        <v>7569.598</v>
      </c>
    </row>
    <row r="22" spans="1:11" x14ac:dyDescent="0.25">
      <c r="A22" s="44">
        <v>2015</v>
      </c>
      <c r="B22" s="44">
        <f>Data!B57</f>
        <v>364717.93900000001</v>
      </c>
      <c r="C22" s="44">
        <f>Data!C57</f>
        <v>9178.1890000000003</v>
      </c>
      <c r="D22" s="44">
        <f>Data!D57</f>
        <v>13690.258</v>
      </c>
      <c r="E22" s="44">
        <f>Data!E57</f>
        <v>8309.6569999999992</v>
      </c>
      <c r="F22" s="44">
        <f>Data!F57</f>
        <v>6056.2889999999998</v>
      </c>
      <c r="G22" s="44">
        <f>Data!G57</f>
        <v>74.248999999999995</v>
      </c>
      <c r="H22" s="44">
        <f>Data!H57</f>
        <v>6430.009</v>
      </c>
      <c r="I22" s="44">
        <f>Data!I57</f>
        <v>3459.0329999999999</v>
      </c>
      <c r="J22" s="44">
        <f>Data!J57</f>
        <v>1635.471</v>
      </c>
      <c r="K22" s="44">
        <f>Data!K57</f>
        <v>3213.6460000000002</v>
      </c>
    </row>
    <row r="23" spans="1:11" x14ac:dyDescent="0.25">
      <c r="A23" t="s">
        <v>53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K29" sqref="K29"/>
    </sheetView>
  </sheetViews>
  <sheetFormatPr baseColWidth="10" defaultRowHeight="15" x14ac:dyDescent="0.25"/>
  <cols>
    <col min="2" max="2" width="14.7109375" customWidth="1"/>
    <col min="5" max="5" width="13.140625" customWidth="1"/>
    <col min="7" max="7" width="12.5703125" customWidth="1"/>
    <col min="10" max="10" width="12.42578125" customWidth="1"/>
  </cols>
  <sheetData>
    <row r="1" spans="1:11" ht="75.75" customHeight="1" thickBot="1" x14ac:dyDescent="0.3">
      <c r="A1" s="28" t="s">
        <v>0</v>
      </c>
      <c r="B1" s="71" t="s">
        <v>62</v>
      </c>
      <c r="C1" s="71" t="s">
        <v>63</v>
      </c>
      <c r="D1" s="71" t="s">
        <v>64</v>
      </c>
      <c r="E1" s="70" t="s">
        <v>65</v>
      </c>
      <c r="F1" s="71" t="s">
        <v>66</v>
      </c>
      <c r="G1" s="71" t="s">
        <v>67</v>
      </c>
      <c r="H1" s="71" t="s">
        <v>68</v>
      </c>
      <c r="I1" s="71" t="s">
        <v>69</v>
      </c>
      <c r="J1" s="71" t="s">
        <v>70</v>
      </c>
      <c r="K1" s="71" t="s">
        <v>71</v>
      </c>
    </row>
    <row r="2" spans="1:11" x14ac:dyDescent="0.25">
      <c r="A2" s="44">
        <v>1995</v>
      </c>
      <c r="B2" s="44">
        <f>Data!B60</f>
        <v>163836.77299999999</v>
      </c>
      <c r="C2" s="44">
        <f>Data!C60</f>
        <v>85076.902000000002</v>
      </c>
      <c r="D2" s="44">
        <f>Data!D60</f>
        <v>3823.683</v>
      </c>
      <c r="E2" s="44">
        <f>Data!E60</f>
        <v>1972.8810000000001</v>
      </c>
      <c r="F2" s="44">
        <f>Data!F60</f>
        <v>10002.088</v>
      </c>
      <c r="G2" s="44">
        <f>Data!G60</f>
        <v>10374.094999999999</v>
      </c>
      <c r="H2" s="44">
        <f>Data!H60</f>
        <v>23115.725999999999</v>
      </c>
      <c r="I2" s="44">
        <f>Data!I60</f>
        <v>30976.739000000001</v>
      </c>
      <c r="J2" s="44">
        <f>Data!J60</f>
        <v>154625.73499999999</v>
      </c>
      <c r="K2" s="44">
        <f>Data!K60</f>
        <v>25708.13</v>
      </c>
    </row>
    <row r="3" spans="1:11" x14ac:dyDescent="0.25">
      <c r="A3" s="45">
        <v>1996</v>
      </c>
      <c r="B3" s="44">
        <f>Data!B61</f>
        <v>225898.948</v>
      </c>
      <c r="C3" s="44">
        <f>Data!C61</f>
        <v>82441.599000000002</v>
      </c>
      <c r="D3" s="44">
        <f>Data!D61</f>
        <v>6525.0879999999997</v>
      </c>
      <c r="E3" s="44">
        <f>Data!E61</f>
        <v>1813.931</v>
      </c>
      <c r="F3" s="44">
        <f>Data!F61</f>
        <v>7009.3450000000003</v>
      </c>
      <c r="G3" s="44">
        <f>Data!G61</f>
        <v>3567.8919999999998</v>
      </c>
      <c r="H3" s="44">
        <f>Data!H61</f>
        <v>14148.507</v>
      </c>
      <c r="I3" s="44">
        <f>Data!I61</f>
        <v>30951.223999999998</v>
      </c>
      <c r="J3" s="44">
        <f>Data!J61</f>
        <v>86224.06</v>
      </c>
      <c r="K3" s="44">
        <f>Data!K61</f>
        <v>35952.832999999999</v>
      </c>
    </row>
    <row r="4" spans="1:11" x14ac:dyDescent="0.25">
      <c r="A4" s="44">
        <v>1997</v>
      </c>
      <c r="B4" s="44">
        <f>Data!B62</f>
        <v>196506.13699999999</v>
      </c>
      <c r="C4" s="44">
        <f>Data!C62</f>
        <v>83791.847999999998</v>
      </c>
      <c r="D4" s="44">
        <f>Data!D62</f>
        <v>8321.8619999999992</v>
      </c>
      <c r="E4" s="44">
        <f>Data!E62</f>
        <v>3130.2339999999999</v>
      </c>
      <c r="F4" s="44">
        <f>Data!F62</f>
        <v>10132.769</v>
      </c>
      <c r="G4" s="44">
        <f>Data!G62</f>
        <v>14790.216</v>
      </c>
      <c r="H4" s="44">
        <f>Data!H62</f>
        <v>19093.072</v>
      </c>
      <c r="I4" s="44">
        <f>Data!I62</f>
        <v>32274.945</v>
      </c>
      <c r="J4" s="44">
        <f>Data!J62</f>
        <v>65691.59</v>
      </c>
      <c r="K4" s="44">
        <f>Data!K62</f>
        <v>20742.026999999998</v>
      </c>
    </row>
    <row r="5" spans="1:11" x14ac:dyDescent="0.25">
      <c r="A5" s="45">
        <v>1998</v>
      </c>
      <c r="B5" s="44">
        <f>Data!B63</f>
        <v>192710.74299999999</v>
      </c>
      <c r="C5" s="44">
        <f>Data!C63</f>
        <v>74108.035000000003</v>
      </c>
      <c r="D5" s="44">
        <f>Data!D63</f>
        <v>9542.6910000000007</v>
      </c>
      <c r="E5" s="44">
        <f>Data!E63</f>
        <v>3267.2040000000002</v>
      </c>
      <c r="F5" s="44">
        <f>Data!F63</f>
        <v>9601.6710000000003</v>
      </c>
      <c r="G5" s="44">
        <f>Data!G63</f>
        <v>11740.572</v>
      </c>
      <c r="H5" s="44">
        <f>Data!H63</f>
        <v>14827.928</v>
      </c>
      <c r="I5" s="44">
        <f>Data!I63</f>
        <v>27005.272000000001</v>
      </c>
      <c r="J5" s="44">
        <f>Data!J63</f>
        <v>154899.226</v>
      </c>
      <c r="K5" s="44">
        <f>Data!K63</f>
        <v>9382.5570000000007</v>
      </c>
    </row>
    <row r="6" spans="1:11" x14ac:dyDescent="0.25">
      <c r="A6" s="44">
        <v>1999</v>
      </c>
      <c r="B6" s="44">
        <f>Data!B64</f>
        <v>110359.197</v>
      </c>
      <c r="C6" s="44">
        <f>Data!C64</f>
        <v>55960.313000000002</v>
      </c>
      <c r="D6" s="44">
        <f>Data!D64</f>
        <v>6008.5249999999996</v>
      </c>
      <c r="E6" s="44">
        <f>Data!E64</f>
        <v>2127.4380000000001</v>
      </c>
      <c r="F6" s="44">
        <f>Data!F64</f>
        <v>8017.8019999999997</v>
      </c>
      <c r="G6" s="44">
        <f>Data!G64</f>
        <v>1849.26</v>
      </c>
      <c r="H6" s="44">
        <f>Data!H64</f>
        <v>13218.407999999999</v>
      </c>
      <c r="I6" s="44">
        <f>Data!I64</f>
        <v>22014.386999999999</v>
      </c>
      <c r="J6" s="44">
        <f>Data!J64</f>
        <v>33549.067999999999</v>
      </c>
      <c r="K6" s="44">
        <f>Data!K64</f>
        <v>5369.2719999999999</v>
      </c>
    </row>
    <row r="7" spans="1:11" x14ac:dyDescent="0.25">
      <c r="A7" s="45">
        <v>2000</v>
      </c>
      <c r="B7" s="44">
        <f>Data!B65</f>
        <v>127890.508</v>
      </c>
      <c r="C7" s="44">
        <f>Data!C65</f>
        <v>62098.982000000004</v>
      </c>
      <c r="D7" s="44">
        <f>Data!D65</f>
        <v>5108.6270000000004</v>
      </c>
      <c r="E7" s="44">
        <f>Data!E65</f>
        <v>3177.0340000000001</v>
      </c>
      <c r="F7" s="44">
        <f>Data!F65</f>
        <v>8807.9349999999995</v>
      </c>
      <c r="G7" s="44">
        <f>Data!G65</f>
        <v>3398.9490000000001</v>
      </c>
      <c r="H7" s="44">
        <f>Data!H65</f>
        <v>15790.306</v>
      </c>
      <c r="I7" s="44">
        <f>Data!I65</f>
        <v>23389.288</v>
      </c>
      <c r="J7" s="44">
        <f>Data!J65</f>
        <v>34310.135999999999</v>
      </c>
      <c r="K7" s="44">
        <f>Data!K65</f>
        <v>8562.8379999999997</v>
      </c>
    </row>
    <row r="8" spans="1:11" x14ac:dyDescent="0.25">
      <c r="A8" s="44">
        <v>2001</v>
      </c>
      <c r="B8" s="44">
        <f>Data!B66</f>
        <v>161956.94099999999</v>
      </c>
      <c r="C8" s="44">
        <f>Data!C66</f>
        <v>53364.997000000003</v>
      </c>
      <c r="D8" s="44">
        <f>Data!D66</f>
        <v>5975.0209999999997</v>
      </c>
      <c r="E8" s="44">
        <f>Data!E66</f>
        <v>3659.1979999999999</v>
      </c>
      <c r="F8" s="44">
        <f>Data!F66</f>
        <v>7406.6220000000003</v>
      </c>
      <c r="G8" s="44">
        <f>Data!G66</f>
        <v>2569.8530000000001</v>
      </c>
      <c r="H8" s="44">
        <f>Data!H66</f>
        <v>19345.816999999999</v>
      </c>
      <c r="I8" s="44">
        <f>Data!I66</f>
        <v>22890.244999999999</v>
      </c>
      <c r="J8" s="44">
        <f>Data!J66</f>
        <v>41986.067000000003</v>
      </c>
      <c r="K8" s="44">
        <f>Data!K66</f>
        <v>24294.79</v>
      </c>
    </row>
    <row r="9" spans="1:11" x14ac:dyDescent="0.25">
      <c r="A9" s="45">
        <v>2002</v>
      </c>
      <c r="B9" s="44">
        <f>Data!B67</f>
        <v>141704.927</v>
      </c>
      <c r="C9" s="44">
        <f>Data!C67</f>
        <v>48926.294000000002</v>
      </c>
      <c r="D9" s="44">
        <f>Data!D67</f>
        <v>4176.3639999999996</v>
      </c>
      <c r="E9" s="44">
        <f>Data!E67</f>
        <v>2114.5010000000002</v>
      </c>
      <c r="F9" s="44">
        <f>Data!F67</f>
        <v>4995.7830000000004</v>
      </c>
      <c r="G9" s="44">
        <f>Data!G67</f>
        <v>4528.085</v>
      </c>
      <c r="H9" s="44">
        <f>Data!H67</f>
        <v>14794.563</v>
      </c>
      <c r="I9" s="44">
        <f>Data!I67</f>
        <v>28420.502</v>
      </c>
      <c r="J9" s="44">
        <f>Data!J67</f>
        <v>14202.152</v>
      </c>
      <c r="K9" s="44">
        <f>Data!K67</f>
        <v>9633.7350000000006</v>
      </c>
    </row>
    <row r="10" spans="1:11" x14ac:dyDescent="0.25">
      <c r="A10" s="44">
        <v>2003</v>
      </c>
      <c r="B10" s="44">
        <f>Data!B68</f>
        <v>108697.667</v>
      </c>
      <c r="C10" s="44">
        <f>Data!C68</f>
        <v>50120.567999999999</v>
      </c>
      <c r="D10" s="44">
        <f>Data!D68</f>
        <v>5233.6589999999997</v>
      </c>
      <c r="E10" s="44">
        <f>Data!E68</f>
        <v>1898.9280000000001</v>
      </c>
      <c r="F10" s="44">
        <f>Data!F68</f>
        <v>5716.4080000000004</v>
      </c>
      <c r="G10" s="44">
        <f>Data!G68</f>
        <v>10719.723</v>
      </c>
      <c r="H10" s="44">
        <f>Data!H68</f>
        <v>22879.732</v>
      </c>
      <c r="I10" s="44">
        <f>Data!I68</f>
        <v>75045.092999999993</v>
      </c>
      <c r="J10" s="44">
        <f>Data!J68</f>
        <v>14262.183000000001</v>
      </c>
      <c r="K10" s="44">
        <f>Data!K68</f>
        <v>18448.583999999999</v>
      </c>
    </row>
    <row r="11" spans="1:11" x14ac:dyDescent="0.25">
      <c r="A11" s="45">
        <v>2004</v>
      </c>
      <c r="B11" s="44">
        <f>Data!B69</f>
        <v>179542.40700000001</v>
      </c>
      <c r="C11" s="44">
        <f>Data!C69</f>
        <v>59161.743999999999</v>
      </c>
      <c r="D11" s="44">
        <f>Data!D69</f>
        <v>12210.4</v>
      </c>
      <c r="E11" s="44">
        <f>Data!E69</f>
        <v>6185.7150000000001</v>
      </c>
      <c r="F11" s="44">
        <f>Data!F69</f>
        <v>6097.6660000000002</v>
      </c>
      <c r="G11" s="44">
        <f>Data!G69</f>
        <v>20969.521000000001</v>
      </c>
      <c r="H11" s="44">
        <f>Data!H69</f>
        <v>33797.919999999998</v>
      </c>
      <c r="I11" s="44">
        <f>Data!I69</f>
        <v>29803.473000000002</v>
      </c>
      <c r="J11" s="44">
        <f>Data!J69</f>
        <v>21514.699000000001</v>
      </c>
      <c r="K11" s="44">
        <f>Data!K69</f>
        <v>14150.749</v>
      </c>
    </row>
    <row r="12" spans="1:11" x14ac:dyDescent="0.25">
      <c r="A12" s="44">
        <v>2005</v>
      </c>
      <c r="B12" s="44">
        <f>Data!B70</f>
        <v>129674.05</v>
      </c>
      <c r="C12" s="44">
        <f>Data!C70</f>
        <v>64472.858999999997</v>
      </c>
      <c r="D12" s="44">
        <f>Data!D70</f>
        <v>7421.2860000000001</v>
      </c>
      <c r="E12" s="44">
        <f>Data!E70</f>
        <v>6708.2520000000004</v>
      </c>
      <c r="F12" s="44">
        <f>Data!F70</f>
        <v>8199.9040000000005</v>
      </c>
      <c r="G12" s="44">
        <f>Data!G70</f>
        <v>40309.777000000002</v>
      </c>
      <c r="H12" s="44">
        <f>Data!H70</f>
        <v>54063.256000000001</v>
      </c>
      <c r="I12" s="44">
        <f>Data!I70</f>
        <v>47958.523000000001</v>
      </c>
      <c r="J12" s="44">
        <f>Data!J70</f>
        <v>17515.577000000001</v>
      </c>
      <c r="K12" s="44">
        <f>Data!K70</f>
        <v>12222.754999999999</v>
      </c>
    </row>
    <row r="13" spans="1:11" x14ac:dyDescent="0.25">
      <c r="A13" s="45">
        <v>2006</v>
      </c>
      <c r="B13" s="44">
        <f>Data!B71</f>
        <v>162234.67600000001</v>
      </c>
      <c r="C13" s="44">
        <f>Data!C71</f>
        <v>66259.135999999999</v>
      </c>
      <c r="D13" s="44">
        <f>Data!D71</f>
        <v>25897.483</v>
      </c>
      <c r="E13" s="44">
        <f>Data!E71</f>
        <v>4977.2749999999996</v>
      </c>
      <c r="F13" s="44">
        <f>Data!F71</f>
        <v>9971.0249999999996</v>
      </c>
      <c r="G13" s="44">
        <f>Data!G71</f>
        <v>62432.252999999997</v>
      </c>
      <c r="H13" s="44">
        <f>Data!H71</f>
        <v>55615.264999999999</v>
      </c>
      <c r="I13" s="44">
        <f>Data!I71</f>
        <v>53912.828999999998</v>
      </c>
      <c r="J13" s="44">
        <f>Data!J71</f>
        <v>23840.409</v>
      </c>
      <c r="K13" s="44">
        <f>Data!K71</f>
        <v>34656.911</v>
      </c>
    </row>
    <row r="14" spans="1:11" x14ac:dyDescent="0.25">
      <c r="A14" s="44">
        <v>2007</v>
      </c>
      <c r="B14" s="44">
        <f>Data!B72</f>
        <v>219776.19399999999</v>
      </c>
      <c r="C14" s="44">
        <f>Data!C72</f>
        <v>76008.356</v>
      </c>
      <c r="D14" s="44">
        <f>Data!D72</f>
        <v>14332.661</v>
      </c>
      <c r="E14" s="44">
        <f>Data!E72</f>
        <v>6474.1</v>
      </c>
      <c r="F14" s="44">
        <f>Data!F72</f>
        <v>14425.5</v>
      </c>
      <c r="G14" s="44">
        <f>Data!G72</f>
        <v>64757.203000000001</v>
      </c>
      <c r="H14" s="44">
        <f>Data!H72</f>
        <v>60343.697999999997</v>
      </c>
      <c r="I14" s="44">
        <f>Data!I72</f>
        <v>79024.591</v>
      </c>
      <c r="J14" s="44">
        <f>Data!J72</f>
        <v>33405.875999999997</v>
      </c>
      <c r="K14" s="44">
        <f>Data!K72</f>
        <v>79716.187000000005</v>
      </c>
    </row>
    <row r="15" spans="1:11" x14ac:dyDescent="0.25">
      <c r="A15" s="45">
        <v>2008</v>
      </c>
      <c r="B15" s="44">
        <f>Data!B73</f>
        <v>221796.96799999999</v>
      </c>
      <c r="C15" s="44">
        <f>Data!C73</f>
        <v>85155.763999999996</v>
      </c>
      <c r="D15" s="44">
        <f>Data!D73</f>
        <v>67678.012000000002</v>
      </c>
      <c r="E15" s="44">
        <f>Data!E73</f>
        <v>4295.0050000000001</v>
      </c>
      <c r="F15" s="44">
        <f>Data!F73</f>
        <v>21283.477999999999</v>
      </c>
      <c r="G15" s="44">
        <f>Data!G73</f>
        <v>81024.490000000005</v>
      </c>
      <c r="H15" s="44">
        <f>Data!H73</f>
        <v>117229.834</v>
      </c>
      <c r="I15" s="44">
        <f>Data!I73</f>
        <v>105914.648</v>
      </c>
      <c r="J15" s="44">
        <f>Data!J73</f>
        <v>39013.625999999997</v>
      </c>
      <c r="K15" s="44">
        <f>Data!K73</f>
        <v>51197.97</v>
      </c>
    </row>
    <row r="16" spans="1:11" x14ac:dyDescent="0.25">
      <c r="A16" s="44">
        <v>2009</v>
      </c>
      <c r="B16" s="44">
        <f>Data!B74</f>
        <v>225454.89600000001</v>
      </c>
      <c r="C16" s="44">
        <f>Data!C74</f>
        <v>58052.474999999999</v>
      </c>
      <c r="D16" s="44">
        <f>Data!D74</f>
        <v>31746.205000000002</v>
      </c>
      <c r="E16" s="44">
        <f>Data!E74</f>
        <v>3682.404</v>
      </c>
      <c r="F16" s="44">
        <f>Data!F74</f>
        <v>16493.102999999999</v>
      </c>
      <c r="G16" s="44">
        <f>Data!G74</f>
        <v>65946.716</v>
      </c>
      <c r="H16" s="44">
        <f>Data!H74</f>
        <v>61100.883999999998</v>
      </c>
      <c r="I16" s="44">
        <f>Data!I74</f>
        <v>137475.64199999999</v>
      </c>
      <c r="J16" s="44">
        <f>Data!J74</f>
        <v>17199.342000000001</v>
      </c>
      <c r="K16" s="44">
        <f>Data!K74</f>
        <v>57234.783000000003</v>
      </c>
    </row>
    <row r="17" spans="1:11" x14ac:dyDescent="0.25">
      <c r="A17" s="45">
        <v>2010</v>
      </c>
      <c r="B17" s="44">
        <f>Data!B75</f>
        <v>283073.777</v>
      </c>
      <c r="C17" s="44">
        <f>Data!C75</f>
        <v>88558.326000000001</v>
      </c>
      <c r="D17" s="44">
        <f>Data!D75</f>
        <v>28895.094000000001</v>
      </c>
      <c r="E17" s="44">
        <f>Data!E75</f>
        <v>5788.8770000000004</v>
      </c>
      <c r="F17" s="44">
        <f>Data!F75</f>
        <v>31733.705999999998</v>
      </c>
      <c r="G17" s="44">
        <f>Data!G75</f>
        <v>26388.159</v>
      </c>
      <c r="H17" s="44">
        <f>Data!H75</f>
        <v>107039.152</v>
      </c>
      <c r="I17" s="44">
        <f>Data!I75</f>
        <v>123894.70299999999</v>
      </c>
      <c r="J17" s="44">
        <f>Data!J75</f>
        <v>19491.861000000001</v>
      </c>
      <c r="K17" s="44">
        <f>Data!K75</f>
        <v>107905.599</v>
      </c>
    </row>
    <row r="18" spans="1:11" x14ac:dyDescent="0.25">
      <c r="A18" s="44">
        <v>2011</v>
      </c>
      <c r="B18" s="44">
        <f>Data!B76</f>
        <v>341181.223</v>
      </c>
      <c r="C18" s="44">
        <f>Data!C76</f>
        <v>97953.824999999997</v>
      </c>
      <c r="D18" s="44">
        <f>Data!D76</f>
        <v>38845.447999999997</v>
      </c>
      <c r="E18" s="44">
        <f>Data!E76</f>
        <v>5635.6210000000001</v>
      </c>
      <c r="F18" s="44">
        <f>Data!F76</f>
        <v>30950.064999999999</v>
      </c>
      <c r="G18" s="44">
        <f>Data!G76</f>
        <v>44890.239000000001</v>
      </c>
      <c r="H18" s="44">
        <f>Data!H76</f>
        <v>134098.12700000001</v>
      </c>
      <c r="I18" s="44">
        <f>Data!I76</f>
        <v>191626.93700000001</v>
      </c>
      <c r="J18" s="44">
        <f>Data!J76</f>
        <v>24837.718000000001</v>
      </c>
      <c r="K18" s="44">
        <f>Data!K76</f>
        <v>47735.608999999997</v>
      </c>
    </row>
    <row r="19" spans="1:11" x14ac:dyDescent="0.25">
      <c r="A19" s="45">
        <v>2012</v>
      </c>
      <c r="B19" s="44">
        <f>Data!B77</f>
        <v>394481.70600000001</v>
      </c>
      <c r="C19" s="44">
        <f>Data!C77</f>
        <v>94941.046000000002</v>
      </c>
      <c r="D19" s="44">
        <f>Data!D77</f>
        <v>22015.246999999999</v>
      </c>
      <c r="E19" s="44">
        <f>Data!E77</f>
        <v>5095.8069999999998</v>
      </c>
      <c r="F19" s="44">
        <f>Data!F77</f>
        <v>36732.39</v>
      </c>
      <c r="G19" s="44">
        <f>Data!G77</f>
        <v>99174.862999999998</v>
      </c>
      <c r="H19" s="44">
        <f>Data!H77</f>
        <v>144139.26999999999</v>
      </c>
      <c r="I19" s="44">
        <f>Data!I77</f>
        <v>192238.23699999999</v>
      </c>
      <c r="J19" s="44">
        <f>Data!J77</f>
        <v>30852.637999999999</v>
      </c>
      <c r="K19" s="44">
        <f>Data!K77</f>
        <v>111964.3</v>
      </c>
    </row>
    <row r="20" spans="1:11" x14ac:dyDescent="0.25">
      <c r="A20" s="44">
        <v>2013</v>
      </c>
      <c r="B20" s="44">
        <f>Data!B78</f>
        <v>341780.63799999998</v>
      </c>
      <c r="C20" s="44">
        <f>Data!C78</f>
        <v>95400.282000000007</v>
      </c>
      <c r="D20" s="44">
        <f>Data!D78</f>
        <v>18762.367999999999</v>
      </c>
      <c r="E20" s="44">
        <f>Data!E78</f>
        <v>4518.0889999999999</v>
      </c>
      <c r="F20" s="44">
        <f>Data!F78</f>
        <v>30170.616000000002</v>
      </c>
      <c r="G20" s="44">
        <f>Data!G78</f>
        <v>69758.009000000005</v>
      </c>
      <c r="H20" s="44">
        <f>Data!H78</f>
        <v>120315.598</v>
      </c>
      <c r="I20" s="44">
        <f>Data!I78</f>
        <v>139384.21400000001</v>
      </c>
      <c r="J20" s="44">
        <f>Data!J78</f>
        <v>27208.013999999999</v>
      </c>
      <c r="K20" s="44">
        <f>Data!K78</f>
        <v>152934.73199999999</v>
      </c>
    </row>
    <row r="21" spans="1:11" x14ac:dyDescent="0.25">
      <c r="A21" s="45">
        <v>2014</v>
      </c>
      <c r="B21" s="44">
        <f>Data!B79</f>
        <v>465938.06300000002</v>
      </c>
      <c r="C21" s="44">
        <f>Data!C79</f>
        <v>85265.054000000004</v>
      </c>
      <c r="D21" s="44">
        <f>Data!D79</f>
        <v>31204.878000000001</v>
      </c>
      <c r="E21" s="44">
        <f>Data!E79</f>
        <v>5281.0870000000004</v>
      </c>
      <c r="F21" s="44">
        <f>Data!F79</f>
        <v>26098.293000000001</v>
      </c>
      <c r="G21" s="44">
        <f>Data!G79</f>
        <v>50348.434000000001</v>
      </c>
      <c r="H21" s="44">
        <f>Data!H79</f>
        <v>136421.30499999999</v>
      </c>
      <c r="I21" s="44">
        <f>Data!I79</f>
        <v>206567.22</v>
      </c>
      <c r="J21" s="44">
        <f>Data!J79</f>
        <v>28582.853999999999</v>
      </c>
      <c r="K21" s="44">
        <f>Data!K79</f>
        <v>127694.34699999999</v>
      </c>
    </row>
    <row r="22" spans="1:11" x14ac:dyDescent="0.25">
      <c r="A22" s="44">
        <v>2015</v>
      </c>
      <c r="B22" s="44">
        <f>Data!B80</f>
        <v>358806.07699999999</v>
      </c>
      <c r="C22" s="44">
        <f>Data!C80</f>
        <v>78400.228000000003</v>
      </c>
      <c r="D22" s="44">
        <f>Data!D80</f>
        <v>18868.599999999999</v>
      </c>
      <c r="E22" s="44">
        <f>Data!E80</f>
        <v>3467.3380000000002</v>
      </c>
      <c r="F22" s="44">
        <f>Data!F80</f>
        <v>25046.793000000001</v>
      </c>
      <c r="G22" s="44">
        <f>Data!G80</f>
        <v>19787.287</v>
      </c>
      <c r="H22" s="44">
        <f>Data!H80</f>
        <v>157598.834</v>
      </c>
      <c r="I22" s="44">
        <f>Data!I80</f>
        <v>100070</v>
      </c>
      <c r="J22" s="44">
        <f>Data!J80</f>
        <v>28266.868999999999</v>
      </c>
      <c r="K22" s="44">
        <f>Data!K80</f>
        <v>85629.885999999999</v>
      </c>
    </row>
    <row r="23" spans="1:11" x14ac:dyDescent="0.25">
      <c r="A23" t="s">
        <v>53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H13" sqref="H13"/>
    </sheetView>
  </sheetViews>
  <sheetFormatPr baseColWidth="10" defaultRowHeight="15" x14ac:dyDescent="0.25"/>
  <sheetData>
    <row r="1" spans="1:16" ht="64.5" customHeight="1" thickBot="1" x14ac:dyDescent="0.3">
      <c r="A1" s="28" t="s">
        <v>0</v>
      </c>
      <c r="B1" s="70" t="s">
        <v>62</v>
      </c>
      <c r="C1" s="71" t="s">
        <v>63</v>
      </c>
      <c r="D1" s="71" t="s">
        <v>64</v>
      </c>
      <c r="E1" s="70" t="s">
        <v>65</v>
      </c>
      <c r="F1" s="71" t="s">
        <v>66</v>
      </c>
      <c r="G1" s="70" t="s">
        <v>67</v>
      </c>
      <c r="H1" s="71" t="s">
        <v>68</v>
      </c>
      <c r="I1" s="71" t="s">
        <v>69</v>
      </c>
      <c r="J1" s="71" t="s">
        <v>70</v>
      </c>
      <c r="K1" s="71" t="s">
        <v>71</v>
      </c>
    </row>
    <row r="2" spans="1:16" x14ac:dyDescent="0.25">
      <c r="A2" s="44">
        <v>1995</v>
      </c>
      <c r="B2" s="44">
        <f>'Export '!B2-'Import '!B2</f>
        <v>-25611.013999999996</v>
      </c>
      <c r="C2" s="44">
        <f>'Export '!C2-'Import '!C2</f>
        <v>-82718.722999999998</v>
      </c>
      <c r="D2" s="44">
        <f>'Export '!D2-'Import '!D2</f>
        <v>9774.1209999999992</v>
      </c>
      <c r="E2" s="44">
        <f>'Export '!E2-'Import '!E2</f>
        <v>2707.9409999999998</v>
      </c>
      <c r="F2" s="44">
        <f>'Export '!F2-'Import '!F2</f>
        <v>-9445.7260000000006</v>
      </c>
      <c r="G2" s="44">
        <f>'Export '!G2-'Import '!G2</f>
        <v>-10235.621999999999</v>
      </c>
      <c r="H2" s="44">
        <f>'Export '!H2-'Import '!H2</f>
        <v>-21640.432999999997</v>
      </c>
      <c r="I2" s="44">
        <f>'Export '!I2-'Import '!I2</f>
        <v>-29304.516000000003</v>
      </c>
      <c r="J2" s="44">
        <f>'Export '!J2-'Import '!J2</f>
        <v>-153868.06</v>
      </c>
      <c r="K2" s="44" t="e">
        <f>'Export '!K2-'Import '!K2</f>
        <v>#VALUE!</v>
      </c>
      <c r="M2" s="111" t="s">
        <v>15</v>
      </c>
      <c r="N2" s="111"/>
      <c r="O2" s="43" t="s">
        <v>3</v>
      </c>
      <c r="P2" s="7" t="s">
        <v>16</v>
      </c>
    </row>
    <row r="3" spans="1:16" x14ac:dyDescent="0.25">
      <c r="A3" s="45">
        <v>1996</v>
      </c>
      <c r="B3" s="44">
        <f>'Export '!B3-'Import '!B3</f>
        <v>-140483.92300000001</v>
      </c>
      <c r="C3" s="44">
        <f>'Export '!C3-'Import '!C3</f>
        <v>-67150.930000000008</v>
      </c>
      <c r="D3" s="44">
        <f>'Export '!D3-'Import '!D3</f>
        <v>-6198.9219999999996</v>
      </c>
      <c r="E3" s="44">
        <f>'Export '!E3-'Import '!E3</f>
        <v>2308.3610000000003</v>
      </c>
      <c r="F3" s="44">
        <f>'Export '!F3-'Import '!F3</f>
        <v>-6276.9989999999998</v>
      </c>
      <c r="G3" s="44">
        <f>'Export '!G3-'Import '!G3</f>
        <v>-3542.1559999999999</v>
      </c>
      <c r="H3" s="44">
        <f>'Export '!H3-'Import '!H3</f>
        <v>-12446.391</v>
      </c>
      <c r="I3" s="44">
        <f>'Export '!I3-'Import '!I3</f>
        <v>-29858.800999999999</v>
      </c>
      <c r="J3" s="44">
        <f>'Export '!J3-'Import '!J3</f>
        <v>-85630.815000000002</v>
      </c>
      <c r="K3" s="44" t="e">
        <f>'Export '!K3-'Import '!K3</f>
        <v>#VALUE!</v>
      </c>
    </row>
    <row r="4" spans="1:16" x14ac:dyDescent="0.25">
      <c r="A4" s="44">
        <v>1997</v>
      </c>
      <c r="B4" s="44">
        <f>'Export '!B4-'Import '!B4</f>
        <v>-69642.545999999988</v>
      </c>
      <c r="C4" s="44">
        <f>'Export '!C4-'Import '!C4</f>
        <v>-78255.178</v>
      </c>
      <c r="D4" s="44">
        <f>'Export '!D4-'Import '!D4</f>
        <v>-7047.3399999999992</v>
      </c>
      <c r="E4" s="44">
        <f>'Export '!E4-'Import '!E4</f>
        <v>1255.779</v>
      </c>
      <c r="F4" s="44">
        <f>'Export '!F4-'Import '!F4</f>
        <v>-9595.1530000000002</v>
      </c>
      <c r="G4" s="44">
        <f>'Export '!G4-'Import '!G4</f>
        <v>-14767.390000000001</v>
      </c>
      <c r="H4" s="44">
        <f>'Export '!H4-'Import '!H4</f>
        <v>-15307.288</v>
      </c>
      <c r="I4" s="44">
        <f>'Export '!I4-'Import '!I4</f>
        <v>-31243.874</v>
      </c>
      <c r="J4" s="44">
        <f>'Export '!J4-'Import '!J4</f>
        <v>-65682.705999999991</v>
      </c>
      <c r="K4" s="44" t="e">
        <f>'Export '!K4-'Import '!K4</f>
        <v>#VALUE!</v>
      </c>
    </row>
    <row r="5" spans="1:16" x14ac:dyDescent="0.25">
      <c r="A5" s="45">
        <v>1998</v>
      </c>
      <c r="B5" s="44">
        <f>'Export '!B5-'Import '!B5</f>
        <v>-72706.714999999982</v>
      </c>
      <c r="C5" s="44">
        <f>'Export '!C5-'Import '!C5</f>
        <v>-68911.72600000001</v>
      </c>
      <c r="D5" s="44">
        <f>'Export '!D5-'Import '!D5</f>
        <v>-4688.5320000000011</v>
      </c>
      <c r="E5" s="44">
        <f>'Export '!E5-'Import '!E5</f>
        <v>1653.8849999999998</v>
      </c>
      <c r="F5" s="44">
        <f>'Export '!F5-'Import '!F5</f>
        <v>-8014.7820000000002</v>
      </c>
      <c r="G5" s="44" t="e">
        <f>'Export '!G5-'Import '!G5</f>
        <v>#VALUE!</v>
      </c>
      <c r="H5" s="44">
        <f>'Export '!H5-'Import '!H5</f>
        <v>-11793.960999999999</v>
      </c>
      <c r="I5" s="44">
        <f>'Export '!I5-'Import '!I5</f>
        <v>-25927.458000000002</v>
      </c>
      <c r="J5" s="44">
        <f>'Export '!J5-'Import '!J5</f>
        <v>-154861.90299999999</v>
      </c>
      <c r="K5" s="44">
        <f>'Export '!K5-'Import '!K5</f>
        <v>-9376.0570000000007</v>
      </c>
    </row>
    <row r="6" spans="1:16" x14ac:dyDescent="0.25">
      <c r="A6" s="44">
        <v>1999</v>
      </c>
      <c r="B6" s="44">
        <f>'Export '!B6-'Import '!B6</f>
        <v>-1434.6790000000037</v>
      </c>
      <c r="C6" s="44">
        <f>'Export '!C6-'Import '!C6</f>
        <v>-55291.607000000004</v>
      </c>
      <c r="D6" s="44">
        <f>'Export '!D6-'Import '!D6</f>
        <v>-4933.7459999999992</v>
      </c>
      <c r="E6" s="44">
        <f>'Export '!E6-'Import '!E6</f>
        <v>1651.056</v>
      </c>
      <c r="F6" s="44">
        <f>'Export '!F6-'Import '!F6</f>
        <v>-6920.9549999999999</v>
      </c>
      <c r="G6" s="44">
        <f>'Export '!G6-'Import '!G6</f>
        <v>-1543.845</v>
      </c>
      <c r="H6" s="44">
        <f>'Export '!H6-'Import '!H6</f>
        <v>-10000.466</v>
      </c>
      <c r="I6" s="44">
        <f>'Export '!I6-'Import '!I6</f>
        <v>-21138.960999999999</v>
      </c>
      <c r="J6" s="44">
        <f>'Export '!J6-'Import '!J6</f>
        <v>-33396.993000000002</v>
      </c>
      <c r="K6" s="44">
        <f>'Export '!K6-'Import '!K6</f>
        <v>-5354.192</v>
      </c>
    </row>
    <row r="7" spans="1:16" x14ac:dyDescent="0.25">
      <c r="A7" s="45">
        <v>2000</v>
      </c>
      <c r="B7" s="44">
        <f>'Export '!B7-'Import '!B7</f>
        <v>-14075.884999999995</v>
      </c>
      <c r="C7" s="44">
        <f>'Export '!C7-'Import '!C7</f>
        <v>-44493.654999999999</v>
      </c>
      <c r="D7" s="44">
        <f>'Export '!D7-'Import '!D7</f>
        <v>-2636.8740000000003</v>
      </c>
      <c r="E7" s="44">
        <f>'Export '!E7-'Import '!E7</f>
        <v>2534.0669999999996</v>
      </c>
      <c r="F7" s="44">
        <f>'Export '!F7-'Import '!F7</f>
        <v>-7614.0499999999993</v>
      </c>
      <c r="G7" s="44">
        <f>'Export '!G7-'Import '!G7</f>
        <v>-3393.9490000000001</v>
      </c>
      <c r="H7" s="44">
        <f>'Export '!H7-'Import '!H7</f>
        <v>-10435.721000000001</v>
      </c>
      <c r="I7" s="44">
        <f>'Export '!I7-'Import '!I7</f>
        <v>-21049.591</v>
      </c>
      <c r="J7" s="44">
        <f>'Export '!J7-'Import '!J7</f>
        <v>-34201.307999999997</v>
      </c>
      <c r="K7" s="44">
        <f>'Export '!K7-'Import '!K7</f>
        <v>-7787.6880000000001</v>
      </c>
    </row>
    <row r="8" spans="1:16" x14ac:dyDescent="0.25">
      <c r="A8" s="44">
        <v>2001</v>
      </c>
      <c r="B8" s="44">
        <f>'Export '!B8-'Import '!B8</f>
        <v>-39336.775999999998</v>
      </c>
      <c r="C8" s="44">
        <f>'Export '!C8-'Import '!C8</f>
        <v>-50300.073000000004</v>
      </c>
      <c r="D8" s="44">
        <f>'Export '!D8-'Import '!D8</f>
        <v>-3921.0349999999999</v>
      </c>
      <c r="E8" s="44">
        <f>'Export '!E8-'Import '!E8</f>
        <v>3853.0760000000005</v>
      </c>
      <c r="F8" s="44">
        <f>'Export '!F8-'Import '!F8</f>
        <v>-5251.6580000000004</v>
      </c>
      <c r="G8" s="44">
        <f>'Export '!G8-'Import '!G8</f>
        <v>-2538.7800000000002</v>
      </c>
      <c r="H8" s="44">
        <f>'Export '!H8-'Import '!H8</f>
        <v>-15709.474999999999</v>
      </c>
      <c r="I8" s="44">
        <f>'Export '!I8-'Import '!I8</f>
        <v>-21753.754000000001</v>
      </c>
      <c r="J8" s="44">
        <f>'Export '!J8-'Import '!J8</f>
        <v>-41943.096000000005</v>
      </c>
      <c r="K8" s="44">
        <f>'Export '!K8-'Import '!K8</f>
        <v>-24282.874</v>
      </c>
    </row>
    <row r="9" spans="1:16" x14ac:dyDescent="0.25">
      <c r="A9" s="45">
        <v>2002</v>
      </c>
      <c r="B9" s="44">
        <f>'Export '!B9-'Import '!B9</f>
        <v>-1705.1549999999988</v>
      </c>
      <c r="C9" s="44">
        <f>'Export '!C9-'Import '!C9</f>
        <v>-44439.241999999998</v>
      </c>
      <c r="D9" s="44">
        <f>'Export '!D9-'Import '!D9</f>
        <v>-355.46299999999974</v>
      </c>
      <c r="E9" s="44">
        <f>'Export '!E9-'Import '!E9</f>
        <v>5900.3779999999997</v>
      </c>
      <c r="F9" s="44">
        <f>'Export '!F9-'Import '!F9</f>
        <v>-3086.8990000000003</v>
      </c>
      <c r="G9" s="44">
        <f>'Export '!G9-'Import '!G9</f>
        <v>-4470.1949999999997</v>
      </c>
      <c r="H9" s="44">
        <f>'Export '!H9-'Import '!H9</f>
        <v>-11607.642</v>
      </c>
      <c r="I9" s="44">
        <f>'Export '!I9-'Import '!I9</f>
        <v>-26607.792000000001</v>
      </c>
      <c r="J9" s="44">
        <f>'Export '!J9-'Import '!J9</f>
        <v>-13617.442999999999</v>
      </c>
      <c r="K9" s="44">
        <f>'Export '!K9-'Import '!K9</f>
        <v>-9457.848</v>
      </c>
    </row>
    <row r="10" spans="1:16" x14ac:dyDescent="0.25">
      <c r="A10" s="44">
        <v>2003</v>
      </c>
      <c r="B10" s="44">
        <f>'Export '!B10-'Import '!B10</f>
        <v>25203.207999999999</v>
      </c>
      <c r="C10" s="44">
        <f>'Export '!C10-'Import '!C10</f>
        <v>-30331.844999999998</v>
      </c>
      <c r="D10" s="44">
        <f>'Export '!D10-'Import '!D10</f>
        <v>-2067.1259999999997</v>
      </c>
      <c r="E10" s="44">
        <f>'Export '!E10-'Import '!E10</f>
        <v>6199.1469999999999</v>
      </c>
      <c r="F10" s="44">
        <f>'Export '!F10-'Import '!F10</f>
        <v>-2904.6460000000002</v>
      </c>
      <c r="G10" s="44">
        <f>'Export '!G10-'Import '!G10</f>
        <v>-10601.583000000001</v>
      </c>
      <c r="H10" s="44">
        <f>'Export '!H10-'Import '!H10</f>
        <v>-18093.605</v>
      </c>
      <c r="I10" s="44">
        <f>'Export '!I10-'Import '!I10</f>
        <v>-72828.422999999995</v>
      </c>
      <c r="J10" s="44">
        <f>'Export '!J10-'Import '!J10</f>
        <v>-13073.523000000001</v>
      </c>
      <c r="K10" s="44">
        <f>'Export '!K10-'Import '!K10</f>
        <v>-18042.601999999999</v>
      </c>
    </row>
    <row r="11" spans="1:16" x14ac:dyDescent="0.25">
      <c r="A11" s="45">
        <v>2004</v>
      </c>
      <c r="B11" s="44">
        <f>'Export '!B11-'Import '!B11</f>
        <v>-58317.358000000007</v>
      </c>
      <c r="C11" s="44">
        <f>'Export '!C11-'Import '!C11</f>
        <v>-50024.731</v>
      </c>
      <c r="D11" s="44">
        <f>'Export '!D11-'Import '!D11</f>
        <v>-9444.3549999999996</v>
      </c>
      <c r="E11" s="44">
        <f>'Export '!E11-'Import '!E11</f>
        <v>3682.0529999999999</v>
      </c>
      <c r="F11" s="44">
        <f>'Export '!F11-'Import '!F11</f>
        <v>-2724.0210000000002</v>
      </c>
      <c r="G11" s="44">
        <f>'Export '!G11-'Import '!G11</f>
        <v>-20925.682000000001</v>
      </c>
      <c r="H11" s="44">
        <f>'Export '!H11-'Import '!H11</f>
        <v>-31448.351999999999</v>
      </c>
      <c r="I11" s="44">
        <f>'Export '!I11-'Import '!I11</f>
        <v>-25720.774000000001</v>
      </c>
      <c r="J11" s="44">
        <f>'Export '!J11-'Import '!J11</f>
        <v>-20349.078000000001</v>
      </c>
      <c r="K11" s="44">
        <f>'Export '!K11-'Import '!K11</f>
        <v>-12492.790999999999</v>
      </c>
    </row>
    <row r="12" spans="1:16" x14ac:dyDescent="0.25">
      <c r="A12" s="44">
        <v>2005</v>
      </c>
      <c r="B12" s="44">
        <f>'Export '!B12-'Import '!B12</f>
        <v>93968.071000000011</v>
      </c>
      <c r="C12" s="44">
        <f>'Export '!C12-'Import '!C12</f>
        <v>-55810.780999999995</v>
      </c>
      <c r="D12" s="44">
        <f>'Export '!D12-'Import '!D12</f>
        <v>33051.343999999997</v>
      </c>
      <c r="E12" s="44">
        <f>'Export '!E12-'Import '!E12</f>
        <v>4079.1350000000002</v>
      </c>
      <c r="F12" s="44">
        <f>'Export '!F12-'Import '!F12</f>
        <v>-4595.9610000000002</v>
      </c>
      <c r="G12" s="44">
        <f>'Export '!G12-'Import '!G12</f>
        <v>-40210.593000000001</v>
      </c>
      <c r="H12" s="44">
        <f>'Export '!H12-'Import '!H12</f>
        <v>-50600.646000000001</v>
      </c>
      <c r="I12" s="44">
        <f>'Export '!I12-'Import '!I12</f>
        <v>-43076.046999999999</v>
      </c>
      <c r="J12" s="44">
        <f>'Export '!J12-'Import '!J12</f>
        <v>-16601.632000000001</v>
      </c>
      <c r="K12" s="44">
        <f>'Export '!K12-'Import '!K12</f>
        <v>-11039.125</v>
      </c>
    </row>
    <row r="13" spans="1:16" x14ac:dyDescent="0.25">
      <c r="A13" s="45">
        <v>2006</v>
      </c>
      <c r="B13" s="44">
        <f>'Export '!B13-'Import '!B13</f>
        <v>39370.207999999984</v>
      </c>
      <c r="C13" s="44">
        <f>'Export '!C13-'Import '!C13</f>
        <v>-39301.972999999998</v>
      </c>
      <c r="D13" s="44">
        <f>'Export '!D13-'Import '!D13</f>
        <v>-6564.4340000000011</v>
      </c>
      <c r="E13" s="44">
        <f>'Export '!E13-'Import '!E13</f>
        <v>4192.1329999999998</v>
      </c>
      <c r="F13" s="44">
        <f>'Export '!F13-'Import '!F13</f>
        <v>-7180.5640000000003</v>
      </c>
      <c r="G13" s="44">
        <f>'Export '!G13-'Import '!G13</f>
        <v>-62305.243999999999</v>
      </c>
      <c r="H13" s="44">
        <f>'Export '!H13-'Import '!H13</f>
        <v>-50772.525999999998</v>
      </c>
      <c r="I13" s="44">
        <f>'Export '!I13-'Import '!I13</f>
        <v>-48039.258000000002</v>
      </c>
      <c r="J13" s="44">
        <f>'Export '!J13-'Import '!J13</f>
        <v>-23178.493999999999</v>
      </c>
      <c r="K13" s="44">
        <f>'Export '!K13-'Import '!K13</f>
        <v>-31184.769</v>
      </c>
    </row>
    <row r="14" spans="1:16" x14ac:dyDescent="0.25">
      <c r="A14" s="44">
        <v>2007</v>
      </c>
      <c r="B14" s="44">
        <f>'Export '!B14-'Import '!B14</f>
        <v>-15937.654999999999</v>
      </c>
      <c r="C14" s="44">
        <f>'Export '!C14-'Import '!C14</f>
        <v>-60512.523999999998</v>
      </c>
      <c r="D14" s="44">
        <f>'Export '!D14-'Import '!D14</f>
        <v>9022.4110000000001</v>
      </c>
      <c r="E14" s="44">
        <f>'Export '!E14-'Import '!E14</f>
        <v>2622.3259999999991</v>
      </c>
      <c r="F14" s="44">
        <f>'Export '!F14-'Import '!F14</f>
        <v>-12672.261</v>
      </c>
      <c r="G14" s="44">
        <f>'Export '!G14-'Import '!G14</f>
        <v>-64717.364999999998</v>
      </c>
      <c r="H14" s="44">
        <f>'Export '!H14-'Import '!H14</f>
        <v>-55974.575999999994</v>
      </c>
      <c r="I14" s="44">
        <f>'Export '!I14-'Import '!I14</f>
        <v>-74259.482000000004</v>
      </c>
      <c r="J14" s="44">
        <f>'Export '!J14-'Import '!J14</f>
        <v>-32769.57</v>
      </c>
      <c r="K14" s="44">
        <f>'Export '!K14-'Import '!K14</f>
        <v>-77172.813000000009</v>
      </c>
    </row>
    <row r="15" spans="1:16" x14ac:dyDescent="0.25">
      <c r="A15" s="45">
        <v>2008</v>
      </c>
      <c r="B15" s="44">
        <f>'Export '!B15-'Import '!B15</f>
        <v>63263.33600000001</v>
      </c>
      <c r="C15" s="44">
        <f>'Export '!C15-'Import '!C15</f>
        <v>-80617.069999999992</v>
      </c>
      <c r="D15" s="44">
        <f>'Export '!D15-'Import '!D15</f>
        <v>-54526.259000000005</v>
      </c>
      <c r="E15" s="44">
        <f>'Export '!E15-'Import '!E15</f>
        <v>3164.3040000000001</v>
      </c>
      <c r="F15" s="44">
        <f>'Export '!F15-'Import '!F15</f>
        <v>-19183.36</v>
      </c>
      <c r="G15" s="44">
        <f>'Export '!G15-'Import '!G15</f>
        <v>-80958.667000000001</v>
      </c>
      <c r="H15" s="44">
        <f>'Export '!H15-'Import '!H15</f>
        <v>-110859.478</v>
      </c>
      <c r="I15" s="44">
        <f>'Export '!I15-'Import '!I15</f>
        <v>-100562.14600000001</v>
      </c>
      <c r="J15" s="44">
        <f>'Export '!J15-'Import '!J15</f>
        <v>-38686.626999999993</v>
      </c>
      <c r="K15" s="44">
        <f>'Export '!K15-'Import '!K15</f>
        <v>-49500.69</v>
      </c>
    </row>
    <row r="16" spans="1:16" x14ac:dyDescent="0.25">
      <c r="A16" s="44">
        <v>2009</v>
      </c>
      <c r="B16" s="44">
        <f>'Export '!B16-'Import '!B16</f>
        <v>94662.575000000012</v>
      </c>
      <c r="C16" s="44">
        <f>'Export '!C16-'Import '!C16</f>
        <v>-34540.099000000002</v>
      </c>
      <c r="D16" s="44">
        <f>'Export '!D16-'Import '!D16</f>
        <v>-21515.784</v>
      </c>
      <c r="E16" s="44">
        <f>'Export '!E16-'Import '!E16</f>
        <v>2214.4109999999996</v>
      </c>
      <c r="F16" s="44">
        <f>'Export '!F16-'Import '!F16</f>
        <v>-12671.514999999999</v>
      </c>
      <c r="G16" s="44">
        <f>'Export '!G16-'Import '!G16</f>
        <v>-65882.436000000002</v>
      </c>
      <c r="H16" s="44">
        <f>'Export '!H16-'Import '!H16</f>
        <v>-52911.006999999998</v>
      </c>
      <c r="I16" s="44">
        <f>'Export '!I16-'Import '!I16</f>
        <v>-132081.56200000001</v>
      </c>
      <c r="J16" s="44">
        <f>'Export '!J16-'Import '!J16</f>
        <v>-16655.447</v>
      </c>
      <c r="K16" s="44">
        <f>'Export '!K16-'Import '!K16</f>
        <v>-49655.558000000005</v>
      </c>
    </row>
    <row r="17" spans="1:11" x14ac:dyDescent="0.25">
      <c r="A17" s="45">
        <v>2010</v>
      </c>
      <c r="B17" s="44">
        <f>'Export '!B17-'Import '!B17</f>
        <v>177421.12</v>
      </c>
      <c r="C17" s="44">
        <f>'Export '!C17-'Import '!C17</f>
        <v>-72027.445000000007</v>
      </c>
      <c r="D17" s="44">
        <f>'Export '!D17-'Import '!D17</f>
        <v>-5959.3960000000006</v>
      </c>
      <c r="E17" s="44">
        <f>'Export '!E17-'Import '!E17</f>
        <v>859.48899999999958</v>
      </c>
      <c r="F17" s="44">
        <f>'Export '!F17-'Import '!F17</f>
        <v>-26988.792999999998</v>
      </c>
      <c r="G17" s="44">
        <f>'Export '!G17-'Import '!G17</f>
        <v>-26371.358</v>
      </c>
      <c r="H17" s="44">
        <f>'Export '!H17-'Import '!H17</f>
        <v>-100920.898</v>
      </c>
      <c r="I17" s="44">
        <f>'Export '!I17-'Import '!I17</f>
        <v>-120120.999</v>
      </c>
      <c r="J17" s="44">
        <f>'Export '!J17-'Import '!J17</f>
        <v>-11854.011</v>
      </c>
      <c r="K17" s="44">
        <f>'Export '!K17-'Import '!K17</f>
        <v>-104936.10400000001</v>
      </c>
    </row>
    <row r="18" spans="1:11" x14ac:dyDescent="0.25">
      <c r="A18" s="44">
        <v>2011</v>
      </c>
      <c r="B18" s="44">
        <f>'Export '!B18-'Import '!B18</f>
        <v>171699.91600000003</v>
      </c>
      <c r="C18" s="44">
        <f>'Export '!C18-'Import '!C18</f>
        <v>-57608.049999999996</v>
      </c>
      <c r="D18" s="44">
        <f>'Export '!D18-'Import '!D18</f>
        <v>-4066.4949999999953</v>
      </c>
      <c r="E18" s="44">
        <f>'Export '!E18-'Import '!E18</f>
        <v>1375.7460000000001</v>
      </c>
      <c r="F18" s="44">
        <f>'Export '!F18-'Import '!F18</f>
        <v>-25193.35</v>
      </c>
      <c r="G18" s="44">
        <f>'Export '!G18-'Import '!G18</f>
        <v>-44866.188999999998</v>
      </c>
      <c r="H18" s="44">
        <f>'Export '!H18-'Import '!H18</f>
        <v>-128980.81300000001</v>
      </c>
      <c r="I18" s="44">
        <f>'Export '!I18-'Import '!I18</f>
        <v>-187519.32500000001</v>
      </c>
      <c r="J18" s="44">
        <f>'Export '!J18-'Import '!J18</f>
        <v>-24248.68</v>
      </c>
      <c r="K18" s="44">
        <f>'Export '!K18-'Import '!K18</f>
        <v>-44169.796999999999</v>
      </c>
    </row>
    <row r="19" spans="1:11" x14ac:dyDescent="0.25">
      <c r="A19" s="45">
        <v>2012</v>
      </c>
      <c r="B19" s="44">
        <f>'Export '!B19-'Import '!B19</f>
        <v>-3857.5889999999781</v>
      </c>
      <c r="C19" s="44">
        <f>'Export '!C19-'Import '!C19</f>
        <v>-78585.274999999994</v>
      </c>
      <c r="D19" s="44">
        <f>'Export '!D19-'Import '!D19</f>
        <v>5679.3739999999998</v>
      </c>
      <c r="E19" s="44">
        <f>'Export '!E19-'Import '!E19</f>
        <v>5037.8710000000001</v>
      </c>
      <c r="F19" s="44">
        <f>'Export '!F19-'Import '!F19</f>
        <v>-31377.953999999998</v>
      </c>
      <c r="G19" s="44">
        <f>'Export '!G19-'Import '!G19</f>
        <v>-99081.387999999992</v>
      </c>
      <c r="H19" s="44">
        <f>'Export '!H19-'Import '!H19</f>
        <v>-138283.94</v>
      </c>
      <c r="I19" s="44">
        <f>'Export '!I19-'Import '!I19</f>
        <v>-187914.05900000001</v>
      </c>
      <c r="J19" s="44">
        <f>'Export '!J19-'Import '!J19</f>
        <v>-29983.198</v>
      </c>
      <c r="K19" s="44">
        <f>'Export '!K19-'Import '!K19</f>
        <v>-106984.39</v>
      </c>
    </row>
    <row r="20" spans="1:11" x14ac:dyDescent="0.25">
      <c r="A20" s="44">
        <v>2013</v>
      </c>
      <c r="B20" s="44">
        <f>'Export '!B20-'Import '!B20</f>
        <v>-22632.388999999966</v>
      </c>
      <c r="C20" s="44">
        <f>'Export '!C20-'Import '!C20</f>
        <v>-72946.411000000007</v>
      </c>
      <c r="D20" s="44">
        <f>'Export '!D20-'Import '!D20</f>
        <v>-5092.5479999999989</v>
      </c>
      <c r="E20" s="44">
        <f>'Export '!E20-'Import '!E20</f>
        <v>6063.4789999999994</v>
      </c>
      <c r="F20" s="44">
        <f>'Export '!F20-'Import '!F20</f>
        <v>-24352.284</v>
      </c>
      <c r="G20" s="44" t="e">
        <f>'Export '!G20-'Import '!G20</f>
        <v>#VALUE!</v>
      </c>
      <c r="H20" s="44">
        <f>'Export '!H20-'Import '!H20</f>
        <v>-111748.67</v>
      </c>
      <c r="I20" s="44">
        <f>'Export '!I20-'Import '!I20</f>
        <v>-135841.03600000002</v>
      </c>
      <c r="J20" s="44">
        <f>'Export '!J20-'Import '!J20</f>
        <v>-25289.948</v>
      </c>
      <c r="K20" s="44">
        <f>'Export '!K20-'Import '!K20</f>
        <v>-148758.28899999999</v>
      </c>
    </row>
    <row r="21" spans="1:11" x14ac:dyDescent="0.25">
      <c r="A21" s="45">
        <v>2014</v>
      </c>
      <c r="B21" s="44">
        <f>'Export '!B21-'Import '!B21</f>
        <v>120380.864</v>
      </c>
      <c r="C21" s="44">
        <f>'Export '!C21-'Import '!C21</f>
        <v>-76250.067999999999</v>
      </c>
      <c r="D21" s="44">
        <f>'Export '!D21-'Import '!D21</f>
        <v>3202.6439999999966</v>
      </c>
      <c r="E21" s="44">
        <f>'Export '!E21-'Import '!E21</f>
        <v>3047.4870000000001</v>
      </c>
      <c r="F21" s="44">
        <f>'Export '!F21-'Import '!F21</f>
        <v>-20622.302000000003</v>
      </c>
      <c r="G21" s="44">
        <f>'Export '!G21-'Import '!G21</f>
        <v>-50290.609000000004</v>
      </c>
      <c r="H21" s="44">
        <f>'Export '!H21-'Import '!H21</f>
        <v>-129350.19799999999</v>
      </c>
      <c r="I21" s="44">
        <f>'Export '!I21-'Import '!I21</f>
        <v>-201570.45199999999</v>
      </c>
      <c r="J21" s="44">
        <f>'Export '!J21-'Import '!J21</f>
        <v>-27227.184000000001</v>
      </c>
      <c r="K21" s="44">
        <f>'Export '!K21-'Import '!K21</f>
        <v>-120124.749</v>
      </c>
    </row>
    <row r="22" spans="1:11" x14ac:dyDescent="0.25">
      <c r="A22" s="44">
        <v>2015</v>
      </c>
      <c r="B22" s="44">
        <f>'Export '!B22-'Import '!B22</f>
        <v>5911.8620000000228</v>
      </c>
      <c r="C22" s="44">
        <f>'Export '!C22-'Import '!C22</f>
        <v>-69222.039000000004</v>
      </c>
      <c r="D22" s="44">
        <f>'Export '!D22-'Import '!D22</f>
        <v>-5178.3419999999987</v>
      </c>
      <c r="E22" s="44">
        <f>'Export '!E22-'Import '!E22</f>
        <v>4842.3189999999995</v>
      </c>
      <c r="F22" s="44">
        <f>'Export '!F22-'Import '!F22</f>
        <v>-18990.504000000001</v>
      </c>
      <c r="G22" s="44">
        <f>'Export '!G22-'Import '!G22</f>
        <v>-19713.038</v>
      </c>
      <c r="H22" s="44">
        <f>'Export '!H22-'Import '!H22</f>
        <v>-151168.82500000001</v>
      </c>
      <c r="I22" s="44">
        <f>'Export '!I22-'Import '!I22</f>
        <v>-96610.967000000004</v>
      </c>
      <c r="J22" s="44">
        <f>'Export '!J22-'Import '!J22</f>
        <v>-26631.397999999997</v>
      </c>
      <c r="K22" s="44">
        <f>'Export '!K22-'Import '!K22</f>
        <v>-82416.240000000005</v>
      </c>
    </row>
    <row r="23" spans="1:11" x14ac:dyDescent="0.25">
      <c r="A23" t="s">
        <v>53</v>
      </c>
    </row>
  </sheetData>
  <mergeCells count="1">
    <mergeCell ref="M2:N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Comercio</vt:lpstr>
      <vt:lpstr>Data</vt:lpstr>
      <vt:lpstr>Exp Mundiales</vt:lpstr>
      <vt:lpstr>Imp a Col del Mundo</vt:lpstr>
      <vt:lpstr>COL to World</vt:lpstr>
      <vt:lpstr>Exp de Col al Mundo</vt:lpstr>
      <vt:lpstr>Export </vt:lpstr>
      <vt:lpstr>Import </vt:lpstr>
      <vt:lpstr>Balanza c </vt:lpstr>
      <vt:lpstr>Apertura </vt:lpstr>
      <vt:lpstr> Per Cápita 1</vt:lpstr>
      <vt:lpstr> Per Cápita 2</vt:lpstr>
      <vt:lpstr> Per Cápita 3</vt:lpstr>
      <vt:lpstr> Per Cápita 4</vt:lpstr>
      <vt:lpstr> Per Cápita 5</vt:lpstr>
      <vt:lpstr> Per Cápita 6</vt:lpstr>
      <vt:lpstr> Per Cápita 7</vt:lpstr>
      <vt:lpstr> Per Cápita 8</vt:lpstr>
      <vt:lpstr> Per Cápita 9</vt:lpstr>
      <vt:lpstr> Per Cápita 10</vt:lpstr>
      <vt:lpstr>Participación Mundial </vt:lpstr>
      <vt:lpstr>Dinamismo Comercial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Peconomi</dc:creator>
  <cp:lastModifiedBy>Peconomi</cp:lastModifiedBy>
  <dcterms:created xsi:type="dcterms:W3CDTF">2016-11-09T16:13:08Z</dcterms:created>
  <dcterms:modified xsi:type="dcterms:W3CDTF">2017-04-20T15:36:37Z</dcterms:modified>
</cp:coreProperties>
</file>